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94"/>
  </bookViews>
  <sheets>
    <sheet name="Лист1" sheetId="1" r:id="rId1"/>
    <sheet name="06.03.01" sheetId="2" r:id="rId2"/>
    <sheet name="21.03.02" sheetId="3" r:id="rId3"/>
    <sheet name="23.03.03" sheetId="5" r:id="rId4"/>
    <sheet name="35.03.01" sheetId="6" r:id="rId5"/>
    <sheet name="35.03.04" sheetId="4" r:id="rId6"/>
    <sheet name="35.03.05" sheetId="7" r:id="rId7"/>
    <sheet name="35.03.06" sheetId="8" r:id="rId8"/>
    <sheet name="35.03.07" sheetId="9" r:id="rId9"/>
    <sheet name="36.03.02" sheetId="10" r:id="rId10"/>
    <sheet name="36.05.01" sheetId="11" r:id="rId11"/>
    <sheet name="38.03.01" sheetId="12" r:id="rId12"/>
    <sheet name="38.03.04" sheetId="13" r:id="rId13"/>
    <sheet name="44.03.04" sheetId="15" r:id="rId14"/>
    <sheet name="21.04.02" sheetId="16" r:id="rId15"/>
    <sheet name="35.04.04" sheetId="17" r:id="rId16"/>
    <sheet name="35.04.06" sheetId="18" r:id="rId17"/>
    <sheet name="36.04.02" sheetId="19" r:id="rId18"/>
    <sheet name="38.04.01" sheetId="20" r:id="rId19"/>
  </sheets>
  <definedNames>
    <definedName name="_xlnm.Print_Area" localSheetId="0">Лист1!$A$1:$G$52</definedName>
  </definedNames>
  <calcPr calcId="152511" refMode="R1C1"/>
</workbook>
</file>

<file path=xl/calcChain.xml><?xml version="1.0" encoding="utf-8"?>
<calcChain xmlns="http://schemas.openxmlformats.org/spreadsheetml/2006/main">
  <c r="T29" i="6" l="1"/>
  <c r="V29" i="6" s="1"/>
  <c r="T28" i="6"/>
  <c r="V28" i="6" s="1"/>
  <c r="T27" i="6"/>
  <c r="V27" i="6" s="1"/>
  <c r="T26" i="6"/>
  <c r="V26" i="6" s="1"/>
  <c r="T25" i="6"/>
  <c r="V25" i="6" s="1"/>
  <c r="V30" i="6" s="1"/>
  <c r="X30" i="6" s="1"/>
  <c r="T23" i="6"/>
  <c r="V23" i="6" s="1"/>
  <c r="T22" i="6"/>
  <c r="V22" i="6" s="1"/>
  <c r="T21" i="6"/>
  <c r="V21" i="6" s="1"/>
  <c r="T19" i="6"/>
  <c r="V19" i="6" s="1"/>
  <c r="T18" i="6"/>
  <c r="V18" i="6" s="1"/>
  <c r="T17" i="6"/>
  <c r="V17" i="6" s="1"/>
  <c r="T16" i="6"/>
  <c r="V16" i="6" s="1"/>
  <c r="T15" i="6"/>
  <c r="V15" i="6" s="1"/>
  <c r="T14" i="6"/>
  <c r="V14" i="6" s="1"/>
  <c r="T12" i="6"/>
  <c r="V12" i="6" s="1"/>
  <c r="T11" i="6"/>
  <c r="V11" i="6" s="1"/>
  <c r="T10" i="6"/>
  <c r="V10" i="6" s="1"/>
  <c r="T9" i="6"/>
  <c r="V9" i="6" s="1"/>
  <c r="T7" i="6"/>
  <c r="V7" i="6" s="1"/>
  <c r="T6" i="6"/>
  <c r="V6" i="6" s="1"/>
  <c r="T5" i="6"/>
  <c r="V5" i="6" s="1"/>
  <c r="V8" i="6" s="1"/>
  <c r="X8" i="6" s="1"/>
  <c r="F29" i="16"/>
  <c r="H29" i="16" s="1"/>
  <c r="F28" i="16"/>
  <c r="H28" i="16" s="1"/>
  <c r="F27" i="16"/>
  <c r="H27" i="16" s="1"/>
  <c r="F26" i="16"/>
  <c r="H26" i="16" s="1"/>
  <c r="F25" i="16"/>
  <c r="H25" i="16" s="1"/>
  <c r="H30" i="16" s="1"/>
  <c r="J30" i="16" s="1"/>
  <c r="F23" i="16"/>
  <c r="H23" i="16" s="1"/>
  <c r="F22" i="16"/>
  <c r="H22" i="16" s="1"/>
  <c r="F21" i="16"/>
  <c r="H21" i="16" s="1"/>
  <c r="F19" i="16"/>
  <c r="H19" i="16" s="1"/>
  <c r="F18" i="16"/>
  <c r="H18" i="16" s="1"/>
  <c r="F17" i="16"/>
  <c r="H17" i="16" s="1"/>
  <c r="F16" i="16"/>
  <c r="H16" i="16" s="1"/>
  <c r="F15" i="16"/>
  <c r="H15" i="16" s="1"/>
  <c r="F14" i="16"/>
  <c r="H14" i="16" s="1"/>
  <c r="F12" i="16"/>
  <c r="H12" i="16" s="1"/>
  <c r="F11" i="16"/>
  <c r="H11" i="16" s="1"/>
  <c r="F10" i="16"/>
  <c r="H10" i="16" s="1"/>
  <c r="F9" i="16"/>
  <c r="H9" i="16" s="1"/>
  <c r="F7" i="16"/>
  <c r="H7" i="16" s="1"/>
  <c r="F6" i="16"/>
  <c r="H6" i="16" s="1"/>
  <c r="F5" i="16"/>
  <c r="H5" i="16" s="1"/>
  <c r="H8" i="16" s="1"/>
  <c r="J8" i="16" s="1"/>
  <c r="Q29" i="5"/>
  <c r="P29" i="5"/>
  <c r="O29" i="5"/>
  <c r="Q28" i="5"/>
  <c r="P28" i="5"/>
  <c r="O28" i="5"/>
  <c r="Q27" i="5"/>
  <c r="P27" i="5"/>
  <c r="O27" i="5"/>
  <c r="Q26" i="5"/>
  <c r="P26" i="5"/>
  <c r="O26" i="5"/>
  <c r="Q25" i="5"/>
  <c r="P25" i="5"/>
  <c r="O25" i="5"/>
  <c r="Q24" i="5"/>
  <c r="P24" i="5"/>
  <c r="O24" i="5"/>
  <c r="Q23" i="5"/>
  <c r="P23" i="5"/>
  <c r="O23" i="5"/>
  <c r="Q22" i="5"/>
  <c r="P22" i="5"/>
  <c r="O22" i="5"/>
  <c r="Q21" i="5"/>
  <c r="P21" i="5"/>
  <c r="O21" i="5"/>
  <c r="Q20" i="5"/>
  <c r="P20" i="5"/>
  <c r="O20" i="5"/>
  <c r="Q19" i="5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9" i="5"/>
  <c r="P9" i="5"/>
  <c r="O9" i="5"/>
  <c r="Q8" i="5"/>
  <c r="P8" i="5"/>
  <c r="O8" i="5"/>
  <c r="Q7" i="5"/>
  <c r="P7" i="5"/>
  <c r="O7" i="5"/>
  <c r="Q6" i="5"/>
  <c r="P6" i="5"/>
  <c r="O6" i="5"/>
  <c r="Q5" i="5"/>
  <c r="P5" i="5"/>
  <c r="O5" i="5"/>
  <c r="R3" i="5"/>
  <c r="E35" i="8"/>
  <c r="B37" i="8"/>
  <c r="F37" i="8" s="1"/>
  <c r="H37" i="8" s="1"/>
  <c r="C37" i="8"/>
  <c r="E37" i="8"/>
  <c r="B38" i="8"/>
  <c r="C38" i="8"/>
  <c r="E38" i="8" s="1"/>
  <c r="F38" i="8"/>
  <c r="H38" i="8" s="1"/>
  <c r="B39" i="8"/>
  <c r="F39" i="8" s="1"/>
  <c r="H39" i="8" s="1"/>
  <c r="C39" i="8"/>
  <c r="E39" i="8"/>
  <c r="E40" i="8"/>
  <c r="B41" i="8"/>
  <c r="F41" i="8" s="1"/>
  <c r="H41" i="8" s="1"/>
  <c r="C41" i="8"/>
  <c r="E41" i="8"/>
  <c r="B42" i="8"/>
  <c r="C42" i="8"/>
  <c r="E42" i="8" s="1"/>
  <c r="F42" i="8"/>
  <c r="H42" i="8" s="1"/>
  <c r="B43" i="8"/>
  <c r="F43" i="8" s="1"/>
  <c r="H43" i="8" s="1"/>
  <c r="C43" i="8"/>
  <c r="E43" i="8"/>
  <c r="B44" i="8"/>
  <c r="C44" i="8"/>
  <c r="E44" i="8" s="1"/>
  <c r="F44" i="8"/>
  <c r="H44" i="8" s="1"/>
  <c r="E45" i="8"/>
  <c r="B46" i="8"/>
  <c r="C46" i="8"/>
  <c r="E46" i="8" s="1"/>
  <c r="F46" i="8"/>
  <c r="H46" i="8" s="1"/>
  <c r="B47" i="8"/>
  <c r="F47" i="8" s="1"/>
  <c r="H47" i="8" s="1"/>
  <c r="C47" i="8"/>
  <c r="E47" i="8"/>
  <c r="B48" i="8"/>
  <c r="C48" i="8"/>
  <c r="E48" i="8" s="1"/>
  <c r="F48" i="8"/>
  <c r="H48" i="8" s="1"/>
  <c r="B49" i="8"/>
  <c r="F49" i="8" s="1"/>
  <c r="H49" i="8" s="1"/>
  <c r="C49" i="8"/>
  <c r="E49" i="8"/>
  <c r="B50" i="8"/>
  <c r="C50" i="8"/>
  <c r="E50" i="8" s="1"/>
  <c r="F50" i="8"/>
  <c r="H50" i="8" s="1"/>
  <c r="B51" i="8"/>
  <c r="F51" i="8" s="1"/>
  <c r="H51" i="8" s="1"/>
  <c r="C51" i="8"/>
  <c r="E51" i="8"/>
  <c r="E52" i="8"/>
  <c r="B53" i="8"/>
  <c r="F53" i="8" s="1"/>
  <c r="H53" i="8" s="1"/>
  <c r="C53" i="8"/>
  <c r="E53" i="8"/>
  <c r="B54" i="8"/>
  <c r="C54" i="8"/>
  <c r="E54" i="8" s="1"/>
  <c r="F54" i="8"/>
  <c r="H54" i="8" s="1"/>
  <c r="B55" i="8"/>
  <c r="F55" i="8" s="1"/>
  <c r="H55" i="8" s="1"/>
  <c r="C55" i="8"/>
  <c r="E55" i="8"/>
  <c r="E56" i="8"/>
  <c r="B57" i="8"/>
  <c r="F57" i="8" s="1"/>
  <c r="H57" i="8" s="1"/>
  <c r="C57" i="8"/>
  <c r="E57" i="8"/>
  <c r="B58" i="8"/>
  <c r="C58" i="8"/>
  <c r="E58" i="8" s="1"/>
  <c r="F58" i="8"/>
  <c r="H58" i="8" s="1"/>
  <c r="B59" i="8"/>
  <c r="F59" i="8" s="1"/>
  <c r="H59" i="8" s="1"/>
  <c r="C59" i="8"/>
  <c r="E59" i="8"/>
  <c r="B60" i="8"/>
  <c r="C60" i="8"/>
  <c r="E60" i="8" s="1"/>
  <c r="F60" i="8"/>
  <c r="H60" i="8" s="1"/>
  <c r="B61" i="8"/>
  <c r="F61" i="8" s="1"/>
  <c r="H61" i="8" s="1"/>
  <c r="C61" i="8"/>
  <c r="E61" i="8"/>
  <c r="Q29" i="4"/>
  <c r="P29" i="4"/>
  <c r="O29" i="4"/>
  <c r="Q28" i="4"/>
  <c r="P28" i="4"/>
  <c r="O28" i="4"/>
  <c r="Q27" i="4"/>
  <c r="P27" i="4"/>
  <c r="O27" i="4"/>
  <c r="Q26" i="4"/>
  <c r="P26" i="4"/>
  <c r="O26" i="4"/>
  <c r="Q25" i="4"/>
  <c r="P25" i="4"/>
  <c r="O25" i="4"/>
  <c r="Q23" i="4"/>
  <c r="P23" i="4"/>
  <c r="O23" i="4"/>
  <c r="Q22" i="4"/>
  <c r="P22" i="4"/>
  <c r="O22" i="4"/>
  <c r="Q21" i="4"/>
  <c r="P21" i="4"/>
  <c r="O21" i="4"/>
  <c r="Q19" i="4"/>
  <c r="P19" i="4"/>
  <c r="O19" i="4"/>
  <c r="Q18" i="4"/>
  <c r="P18" i="4"/>
  <c r="O18" i="4"/>
  <c r="Q17" i="4"/>
  <c r="P17" i="4"/>
  <c r="O17" i="4"/>
  <c r="Q16" i="4"/>
  <c r="P16" i="4"/>
  <c r="O16" i="4"/>
  <c r="Q15" i="4"/>
  <c r="P15" i="4"/>
  <c r="O15" i="4"/>
  <c r="Q14" i="4"/>
  <c r="P14" i="4"/>
  <c r="O14" i="4"/>
  <c r="Q12" i="4"/>
  <c r="P12" i="4"/>
  <c r="O12" i="4"/>
  <c r="Q11" i="4"/>
  <c r="P11" i="4"/>
  <c r="O11" i="4"/>
  <c r="Q10" i="4"/>
  <c r="P10" i="4"/>
  <c r="O10" i="4"/>
  <c r="Q9" i="4"/>
  <c r="P9" i="4"/>
  <c r="O9" i="4"/>
  <c r="Q7" i="4"/>
  <c r="P7" i="4"/>
  <c r="O7" i="4"/>
  <c r="Q6" i="4"/>
  <c r="P6" i="4"/>
  <c r="O6" i="4"/>
  <c r="Q5" i="4"/>
  <c r="P5" i="4"/>
  <c r="O5" i="4"/>
  <c r="R3" i="4"/>
  <c r="V13" i="6" l="1"/>
  <c r="X13" i="6" s="1"/>
  <c r="V20" i="6"/>
  <c r="X20" i="6" s="1"/>
  <c r="V24" i="6"/>
  <c r="X24" i="6" s="1"/>
  <c r="H13" i="16"/>
  <c r="J13" i="16" s="1"/>
  <c r="H20" i="16"/>
  <c r="J20" i="16" s="1"/>
  <c r="H24" i="16"/>
  <c r="J24" i="16" s="1"/>
  <c r="S5" i="5"/>
  <c r="U5" i="5" s="1"/>
  <c r="S6" i="5"/>
  <c r="U6" i="5" s="1"/>
  <c r="S7" i="5"/>
  <c r="U7" i="5" s="1"/>
  <c r="S9" i="5"/>
  <c r="U9" i="5" s="1"/>
  <c r="S10" i="5"/>
  <c r="U10" i="5" s="1"/>
  <c r="S11" i="5"/>
  <c r="U11" i="5" s="1"/>
  <c r="S12" i="5"/>
  <c r="U12" i="5" s="1"/>
  <c r="S14" i="5"/>
  <c r="U14" i="5" s="1"/>
  <c r="S15" i="5"/>
  <c r="U15" i="5" s="1"/>
  <c r="S16" i="5"/>
  <c r="U16" i="5" s="1"/>
  <c r="S17" i="5"/>
  <c r="U17" i="5" s="1"/>
  <c r="S18" i="5"/>
  <c r="U18" i="5" s="1"/>
  <c r="S19" i="5"/>
  <c r="U19" i="5" s="1"/>
  <c r="S21" i="5"/>
  <c r="U21" i="5" s="1"/>
  <c r="S22" i="5"/>
  <c r="U22" i="5" s="1"/>
  <c r="S23" i="5"/>
  <c r="U23" i="5" s="1"/>
  <c r="S25" i="5"/>
  <c r="U25" i="5" s="1"/>
  <c r="S26" i="5"/>
  <c r="U26" i="5" s="1"/>
  <c r="S27" i="5"/>
  <c r="U27" i="5" s="1"/>
  <c r="S28" i="5"/>
  <c r="U28" i="5" s="1"/>
  <c r="S29" i="5"/>
  <c r="U29" i="5" s="1"/>
  <c r="H52" i="8"/>
  <c r="J52" i="8" s="1"/>
  <c r="H62" i="8"/>
  <c r="J62" i="8" s="1"/>
  <c r="H56" i="8"/>
  <c r="J56" i="8" s="1"/>
  <c r="H45" i="8"/>
  <c r="J45" i="8" s="1"/>
  <c r="H40" i="8"/>
  <c r="J40" i="8" s="1"/>
  <c r="S6" i="4"/>
  <c r="S9" i="4"/>
  <c r="S11" i="4"/>
  <c r="U11" i="4" s="1"/>
  <c r="S14" i="4"/>
  <c r="U14" i="4" s="1"/>
  <c r="S16" i="4"/>
  <c r="S18" i="4"/>
  <c r="S21" i="4"/>
  <c r="U21" i="4" s="1"/>
  <c r="S23" i="4"/>
  <c r="U23" i="4" s="1"/>
  <c r="S26" i="4"/>
  <c r="S28" i="4"/>
  <c r="U6" i="4"/>
  <c r="U9" i="4"/>
  <c r="U16" i="4"/>
  <c r="U18" i="4"/>
  <c r="U26" i="4"/>
  <c r="U28" i="4"/>
  <c r="S5" i="4"/>
  <c r="U5" i="4" s="1"/>
  <c r="S7" i="4"/>
  <c r="U7" i="4" s="1"/>
  <c r="S10" i="4"/>
  <c r="U10" i="4" s="1"/>
  <c r="S12" i="4"/>
  <c r="U12" i="4" s="1"/>
  <c r="S15" i="4"/>
  <c r="U15" i="4" s="1"/>
  <c r="S17" i="4"/>
  <c r="U17" i="4" s="1"/>
  <c r="S19" i="4"/>
  <c r="U19" i="4" s="1"/>
  <c r="S22" i="4"/>
  <c r="U22" i="4" s="1"/>
  <c r="S25" i="4"/>
  <c r="U25" i="4" s="1"/>
  <c r="S27" i="4"/>
  <c r="U27" i="4" s="1"/>
  <c r="S29" i="4"/>
  <c r="U29" i="4" s="1"/>
  <c r="V36" i="9"/>
  <c r="X36" i="9"/>
  <c r="X39" i="9" s="1"/>
  <c r="Z39" i="9" s="1"/>
  <c r="V37" i="9"/>
  <c r="X37" i="9"/>
  <c r="V38" i="9"/>
  <c r="X38" i="9"/>
  <c r="V40" i="9"/>
  <c r="X40" i="9"/>
  <c r="X44" i="9" s="1"/>
  <c r="Z44" i="9" s="1"/>
  <c r="V41" i="9"/>
  <c r="X41" i="9"/>
  <c r="V42" i="9"/>
  <c r="X42" i="9"/>
  <c r="V43" i="9"/>
  <c r="X43" i="9"/>
  <c r="V45" i="9"/>
  <c r="X45" i="9"/>
  <c r="X51" i="9" s="1"/>
  <c r="Z51" i="9" s="1"/>
  <c r="V46" i="9"/>
  <c r="X46" i="9"/>
  <c r="V47" i="9"/>
  <c r="X47" i="9"/>
  <c r="V48" i="9"/>
  <c r="X48" i="9"/>
  <c r="V49" i="9"/>
  <c r="X49" i="9"/>
  <c r="V50" i="9"/>
  <c r="X50" i="9"/>
  <c r="V52" i="9"/>
  <c r="X52" i="9"/>
  <c r="X55" i="9" s="1"/>
  <c r="Z55" i="9" s="1"/>
  <c r="V53" i="9"/>
  <c r="X53" i="9"/>
  <c r="V54" i="9"/>
  <c r="X54" i="9"/>
  <c r="V56" i="9"/>
  <c r="X56" i="9"/>
  <c r="X61" i="9" s="1"/>
  <c r="Z61" i="9" s="1"/>
  <c r="V57" i="9"/>
  <c r="X57" i="9"/>
  <c r="V58" i="9"/>
  <c r="X58" i="9"/>
  <c r="V59" i="9"/>
  <c r="X59" i="9"/>
  <c r="V60" i="9"/>
  <c r="X60" i="9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2" i="2"/>
  <c r="C22" i="2"/>
  <c r="B22" i="2"/>
  <c r="D21" i="2"/>
  <c r="C21" i="2"/>
  <c r="B21" i="2"/>
  <c r="D20" i="2"/>
  <c r="C20" i="2"/>
  <c r="B20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1" i="2"/>
  <c r="C11" i="2"/>
  <c r="B11" i="2"/>
  <c r="D10" i="2"/>
  <c r="C10" i="2"/>
  <c r="B10" i="2"/>
  <c r="D9" i="2"/>
  <c r="C9" i="2"/>
  <c r="B9" i="2"/>
  <c r="D8" i="2"/>
  <c r="C8" i="2"/>
  <c r="B8" i="2"/>
  <c r="F6" i="2"/>
  <c r="D6" i="2"/>
  <c r="C6" i="2"/>
  <c r="B6" i="2"/>
  <c r="F5" i="2"/>
  <c r="D5" i="2"/>
  <c r="C5" i="2"/>
  <c r="B5" i="2"/>
  <c r="F4" i="2"/>
  <c r="D4" i="2"/>
  <c r="C4" i="2"/>
  <c r="B4" i="2"/>
  <c r="E2" i="2"/>
  <c r="H5" i="2" s="1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E34" i="9"/>
  <c r="S38" i="20"/>
  <c r="U38" i="20"/>
  <c r="U41" i="20" s="1"/>
  <c r="W41" i="20" s="1"/>
  <c r="S39" i="20"/>
  <c r="U39" i="20"/>
  <c r="S40" i="20"/>
  <c r="U40" i="20"/>
  <c r="S42" i="20"/>
  <c r="U42" i="20"/>
  <c r="U46" i="20" s="1"/>
  <c r="W46" i="20" s="1"/>
  <c r="S43" i="20"/>
  <c r="U43" i="20"/>
  <c r="S44" i="20"/>
  <c r="U44" i="20"/>
  <c r="S45" i="20"/>
  <c r="U45" i="20"/>
  <c r="S47" i="20"/>
  <c r="U47" i="20"/>
  <c r="U53" i="20" s="1"/>
  <c r="W53" i="20" s="1"/>
  <c r="S48" i="20"/>
  <c r="U48" i="20"/>
  <c r="S49" i="20"/>
  <c r="U49" i="20"/>
  <c r="S50" i="20"/>
  <c r="U50" i="20"/>
  <c r="S51" i="20"/>
  <c r="U51" i="20"/>
  <c r="S52" i="20"/>
  <c r="U52" i="20"/>
  <c r="S54" i="20"/>
  <c r="U54" i="20"/>
  <c r="U57" i="20" s="1"/>
  <c r="W57" i="20" s="1"/>
  <c r="S55" i="20"/>
  <c r="U55" i="20"/>
  <c r="S56" i="20"/>
  <c r="U56" i="20"/>
  <c r="S58" i="20"/>
  <c r="U58" i="20"/>
  <c r="U63" i="20" s="1"/>
  <c r="W63" i="20" s="1"/>
  <c r="S59" i="20"/>
  <c r="U59" i="20"/>
  <c r="S60" i="20"/>
  <c r="U60" i="20"/>
  <c r="S61" i="20"/>
  <c r="U61" i="20"/>
  <c r="S62" i="20"/>
  <c r="U62" i="20"/>
  <c r="R29" i="12"/>
  <c r="Q29" i="12"/>
  <c r="T29" i="12" s="1"/>
  <c r="V29" i="12" s="1"/>
  <c r="P29" i="12"/>
  <c r="R28" i="12"/>
  <c r="Q28" i="12"/>
  <c r="P28" i="12"/>
  <c r="T28" i="12" s="1"/>
  <c r="V28" i="12" s="1"/>
  <c r="R27" i="12"/>
  <c r="Q27" i="12"/>
  <c r="P27" i="12"/>
  <c r="R26" i="12"/>
  <c r="Q26" i="12"/>
  <c r="P26" i="12"/>
  <c r="R25" i="12"/>
  <c r="Q25" i="12"/>
  <c r="T25" i="12" s="1"/>
  <c r="V25" i="12" s="1"/>
  <c r="P25" i="12"/>
  <c r="R24" i="12"/>
  <c r="Q24" i="12"/>
  <c r="P24" i="12"/>
  <c r="R23" i="12"/>
  <c r="Q23" i="12"/>
  <c r="P23" i="12"/>
  <c r="R22" i="12"/>
  <c r="Q22" i="12"/>
  <c r="P22" i="12"/>
  <c r="R21" i="12"/>
  <c r="Q21" i="12"/>
  <c r="T21" i="12" s="1"/>
  <c r="V21" i="12" s="1"/>
  <c r="P21" i="12"/>
  <c r="R20" i="12"/>
  <c r="Q20" i="12"/>
  <c r="P20" i="12"/>
  <c r="R19" i="12"/>
  <c r="Q19" i="12"/>
  <c r="P19" i="12"/>
  <c r="R18" i="12"/>
  <c r="Q18" i="12"/>
  <c r="P18" i="12"/>
  <c r="R17" i="12"/>
  <c r="Q17" i="12"/>
  <c r="T17" i="12" s="1"/>
  <c r="V17" i="12" s="1"/>
  <c r="P17" i="12"/>
  <c r="R16" i="12"/>
  <c r="Q16" i="12"/>
  <c r="P16" i="12"/>
  <c r="T16" i="12" s="1"/>
  <c r="V16" i="12" s="1"/>
  <c r="R15" i="12"/>
  <c r="Q15" i="12"/>
  <c r="P15" i="12"/>
  <c r="R14" i="12"/>
  <c r="Q14" i="12"/>
  <c r="P14" i="12"/>
  <c r="R13" i="12"/>
  <c r="Q13" i="12"/>
  <c r="P13" i="12"/>
  <c r="R12" i="12"/>
  <c r="Q12" i="12"/>
  <c r="P12" i="12"/>
  <c r="T12" i="12" s="1"/>
  <c r="V12" i="12" s="1"/>
  <c r="R11" i="12"/>
  <c r="Q11" i="12"/>
  <c r="P11" i="12"/>
  <c r="R10" i="12"/>
  <c r="Q10" i="12"/>
  <c r="P10" i="12"/>
  <c r="R9" i="12"/>
  <c r="Q9" i="12"/>
  <c r="T9" i="12" s="1"/>
  <c r="V9" i="12" s="1"/>
  <c r="P9" i="12"/>
  <c r="R8" i="12"/>
  <c r="Q8" i="12"/>
  <c r="P8" i="12"/>
  <c r="R7" i="12"/>
  <c r="Q7" i="12"/>
  <c r="P7" i="12"/>
  <c r="R6" i="12"/>
  <c r="Q6" i="12"/>
  <c r="P6" i="12"/>
  <c r="R5" i="12"/>
  <c r="Q5" i="12"/>
  <c r="T5" i="12" s="1"/>
  <c r="V5" i="12" s="1"/>
  <c r="P5" i="12"/>
  <c r="S3" i="12"/>
  <c r="F29" i="12"/>
  <c r="H29" i="12" s="1"/>
  <c r="F28" i="12"/>
  <c r="H28" i="12" s="1"/>
  <c r="F27" i="12"/>
  <c r="H27" i="12" s="1"/>
  <c r="F26" i="12"/>
  <c r="H26" i="12" s="1"/>
  <c r="F25" i="12"/>
  <c r="H25" i="12" s="1"/>
  <c r="F23" i="12"/>
  <c r="H23" i="12" s="1"/>
  <c r="F22" i="12"/>
  <c r="H22" i="12" s="1"/>
  <c r="F21" i="12"/>
  <c r="H21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 s="1"/>
  <c r="F12" i="12"/>
  <c r="H12" i="12" s="1"/>
  <c r="F11" i="12"/>
  <c r="H11" i="12" s="1"/>
  <c r="F10" i="12"/>
  <c r="H10" i="12" s="1"/>
  <c r="F9" i="12"/>
  <c r="H9" i="12" s="1"/>
  <c r="F7" i="12"/>
  <c r="H7" i="12" s="1"/>
  <c r="F6" i="12"/>
  <c r="H6" i="12" s="1"/>
  <c r="F5" i="12"/>
  <c r="H5" i="12" s="1"/>
  <c r="F5" i="5"/>
  <c r="H5" i="5" s="1"/>
  <c r="F6" i="5"/>
  <c r="H6" i="5" s="1"/>
  <c r="F7" i="5"/>
  <c r="H7" i="5" s="1"/>
  <c r="F9" i="5"/>
  <c r="H9" i="5" s="1"/>
  <c r="F10" i="5"/>
  <c r="H10" i="5" s="1"/>
  <c r="F11" i="5"/>
  <c r="H11" i="5" s="1"/>
  <c r="F12" i="5"/>
  <c r="H12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H19" i="5" s="1"/>
  <c r="F21" i="5"/>
  <c r="H21" i="5" s="1"/>
  <c r="F22" i="5"/>
  <c r="H22" i="5" s="1"/>
  <c r="F23" i="5"/>
  <c r="H23" i="5" s="1"/>
  <c r="F25" i="5"/>
  <c r="H25" i="5" s="1"/>
  <c r="F26" i="5"/>
  <c r="H26" i="5" s="1"/>
  <c r="F27" i="5"/>
  <c r="H27" i="5" s="1"/>
  <c r="F28" i="5"/>
  <c r="H28" i="5" s="1"/>
  <c r="F29" i="5"/>
  <c r="H29" i="5" s="1"/>
  <c r="T6" i="12" l="1"/>
  <c r="V6" i="12" s="1"/>
  <c r="T7" i="12"/>
  <c r="V7" i="12" s="1"/>
  <c r="V8" i="12" s="1"/>
  <c r="X8" i="12" s="1"/>
  <c r="T10" i="12"/>
  <c r="V10" i="12" s="1"/>
  <c r="V13" i="12" s="1"/>
  <c r="X13" i="12" s="1"/>
  <c r="T11" i="12"/>
  <c r="V11" i="12" s="1"/>
  <c r="T14" i="12"/>
  <c r="V14" i="12" s="1"/>
  <c r="T15" i="12"/>
  <c r="V15" i="12" s="1"/>
  <c r="T18" i="12"/>
  <c r="V18" i="12" s="1"/>
  <c r="T19" i="12"/>
  <c r="V19" i="12" s="1"/>
  <c r="T22" i="12"/>
  <c r="V22" i="12" s="1"/>
  <c r="T23" i="12"/>
  <c r="V23" i="12" s="1"/>
  <c r="T26" i="12"/>
  <c r="V26" i="12" s="1"/>
  <c r="V30" i="12" s="1"/>
  <c r="X30" i="12" s="1"/>
  <c r="T27" i="12"/>
  <c r="V27" i="12" s="1"/>
  <c r="U30" i="4"/>
  <c r="W30" i="4" s="1"/>
  <c r="U8" i="4"/>
  <c r="W8" i="4" s="1"/>
  <c r="U30" i="5"/>
  <c r="W30" i="5" s="1"/>
  <c r="U8" i="5"/>
  <c r="W8" i="5" s="1"/>
  <c r="U24" i="5"/>
  <c r="W24" i="5" s="1"/>
  <c r="U20" i="5"/>
  <c r="W20" i="5" s="1"/>
  <c r="U13" i="5"/>
  <c r="W13" i="5" s="1"/>
  <c r="U24" i="4"/>
  <c r="W24" i="4" s="1"/>
  <c r="U20" i="4"/>
  <c r="W20" i="4" s="1"/>
  <c r="U13" i="4"/>
  <c r="W13" i="4" s="1"/>
  <c r="F8" i="2"/>
  <c r="H8" i="2" s="1"/>
  <c r="F9" i="2"/>
  <c r="H9" i="2" s="1"/>
  <c r="F10" i="2"/>
  <c r="H10" i="2" s="1"/>
  <c r="F11" i="2"/>
  <c r="H11" i="2" s="1"/>
  <c r="F13" i="2"/>
  <c r="H13" i="2" s="1"/>
  <c r="F14" i="2"/>
  <c r="F15" i="2"/>
  <c r="H15" i="2" s="1"/>
  <c r="F16" i="2"/>
  <c r="H16" i="2" s="1"/>
  <c r="F17" i="2"/>
  <c r="H17" i="2" s="1"/>
  <c r="F18" i="2"/>
  <c r="F20" i="2"/>
  <c r="H20" i="2" s="1"/>
  <c r="F21" i="2"/>
  <c r="H21" i="2" s="1"/>
  <c r="F22" i="2"/>
  <c r="H22" i="2" s="1"/>
  <c r="F24" i="2"/>
  <c r="F25" i="2"/>
  <c r="H25" i="2" s="1"/>
  <c r="F26" i="2"/>
  <c r="H26" i="2" s="1"/>
  <c r="F27" i="2"/>
  <c r="H27" i="2" s="1"/>
  <c r="F28" i="2"/>
  <c r="F36" i="9"/>
  <c r="H36" i="9" s="1"/>
  <c r="F37" i="9"/>
  <c r="H37" i="9" s="1"/>
  <c r="F38" i="9"/>
  <c r="H38" i="9" s="1"/>
  <c r="F40" i="9"/>
  <c r="H40" i="9" s="1"/>
  <c r="F41" i="9"/>
  <c r="H41" i="9" s="1"/>
  <c r="F42" i="9"/>
  <c r="H42" i="9" s="1"/>
  <c r="F43" i="9"/>
  <c r="H43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2" i="9"/>
  <c r="H52" i="9" s="1"/>
  <c r="F53" i="9"/>
  <c r="H53" i="9" s="1"/>
  <c r="F54" i="9"/>
  <c r="H54" i="9" s="1"/>
  <c r="F56" i="9"/>
  <c r="H56" i="9" s="1"/>
  <c r="F57" i="9"/>
  <c r="H57" i="9" s="1"/>
  <c r="F58" i="9"/>
  <c r="H58" i="9" s="1"/>
  <c r="F59" i="9"/>
  <c r="H59" i="9" s="1"/>
  <c r="F60" i="9"/>
  <c r="H60" i="9" s="1"/>
  <c r="H14" i="2"/>
  <c r="H18" i="2"/>
  <c r="H24" i="2"/>
  <c r="H28" i="2"/>
  <c r="H4" i="2"/>
  <c r="H6" i="2"/>
  <c r="H13" i="12"/>
  <c r="J13" i="12" s="1"/>
  <c r="H20" i="12"/>
  <c r="J20" i="12" s="1"/>
  <c r="H24" i="12"/>
  <c r="J24" i="12" s="1"/>
  <c r="H8" i="12"/>
  <c r="J8" i="12" s="1"/>
  <c r="H30" i="12"/>
  <c r="J30" i="12" s="1"/>
  <c r="H30" i="5"/>
  <c r="J30" i="5" s="1"/>
  <c r="H8" i="5"/>
  <c r="J8" i="5" s="1"/>
  <c r="H24" i="5"/>
  <c r="J24" i="5" s="1"/>
  <c r="H20" i="5"/>
  <c r="J20" i="5" s="1"/>
  <c r="H13" i="5"/>
  <c r="J13" i="5" s="1"/>
  <c r="V24" i="12" l="1"/>
  <c r="X24" i="12" s="1"/>
  <c r="V20" i="12"/>
  <c r="X20" i="12" s="1"/>
  <c r="H7" i="2"/>
  <c r="J7" i="2" s="1"/>
  <c r="H12" i="2"/>
  <c r="J12" i="2" s="1"/>
  <c r="H61" i="9"/>
  <c r="J61" i="9" s="1"/>
  <c r="H39" i="9"/>
  <c r="J39" i="9" s="1"/>
  <c r="H19" i="2"/>
  <c r="J19" i="2" s="1"/>
  <c r="H55" i="9"/>
  <c r="J55" i="9" s="1"/>
  <c r="H51" i="9"/>
  <c r="J51" i="9" s="1"/>
  <c r="H44" i="9"/>
  <c r="J44" i="9" s="1"/>
  <c r="H29" i="2"/>
  <c r="J29" i="2" s="1"/>
  <c r="H23" i="2"/>
  <c r="J23" i="2" s="1"/>
  <c r="V29" i="9"/>
  <c r="X29" i="9" s="1"/>
  <c r="V28" i="9"/>
  <c r="X28" i="9" s="1"/>
  <c r="V27" i="9"/>
  <c r="X27" i="9" s="1"/>
  <c r="V26" i="9"/>
  <c r="X26" i="9" s="1"/>
  <c r="V25" i="9"/>
  <c r="X25" i="9" s="1"/>
  <c r="V23" i="9"/>
  <c r="X23" i="9" s="1"/>
  <c r="V22" i="9"/>
  <c r="X22" i="9" s="1"/>
  <c r="V21" i="9"/>
  <c r="X21" i="9" s="1"/>
  <c r="V19" i="9"/>
  <c r="X19" i="9" s="1"/>
  <c r="V18" i="9"/>
  <c r="X18" i="9" s="1"/>
  <c r="V17" i="9"/>
  <c r="X17" i="9" s="1"/>
  <c r="V16" i="9"/>
  <c r="X16" i="9" s="1"/>
  <c r="V15" i="9"/>
  <c r="X15" i="9" s="1"/>
  <c r="V14" i="9"/>
  <c r="X14" i="9" s="1"/>
  <c r="V12" i="9"/>
  <c r="X12" i="9" s="1"/>
  <c r="V11" i="9"/>
  <c r="X11" i="9" s="1"/>
  <c r="V10" i="9"/>
  <c r="X10" i="9" s="1"/>
  <c r="V9" i="9"/>
  <c r="X9" i="9" s="1"/>
  <c r="V7" i="9"/>
  <c r="X7" i="9" s="1"/>
  <c r="V6" i="9"/>
  <c r="X6" i="9" s="1"/>
  <c r="V5" i="9"/>
  <c r="X5" i="9" s="1"/>
  <c r="X30" i="9" l="1"/>
  <c r="Z30" i="9" s="1"/>
  <c r="X24" i="9"/>
  <c r="Z24" i="9" s="1"/>
  <c r="X20" i="9"/>
  <c r="Z20" i="9" s="1"/>
  <c r="X13" i="9"/>
  <c r="Z13" i="9" s="1"/>
  <c r="X8" i="9"/>
  <c r="Z8" i="9" s="1"/>
  <c r="B29" i="4"/>
  <c r="C29" i="4" s="1"/>
  <c r="B28" i="4"/>
  <c r="C28" i="4" s="1"/>
  <c r="B27" i="4"/>
  <c r="C27" i="4" s="1"/>
  <c r="B26" i="4"/>
  <c r="C26" i="4" s="1"/>
  <c r="B25" i="4"/>
  <c r="C25" i="4" s="1"/>
  <c r="B23" i="4"/>
  <c r="C23" i="4" s="1"/>
  <c r="B22" i="4"/>
  <c r="C22" i="4" s="1"/>
  <c r="B21" i="4"/>
  <c r="C21" i="4" s="1"/>
  <c r="B19" i="4"/>
  <c r="C19" i="4" s="1"/>
  <c r="B18" i="4"/>
  <c r="C18" i="4" s="1"/>
  <c r="B17" i="4"/>
  <c r="C17" i="4" s="1"/>
  <c r="B16" i="4"/>
  <c r="C16" i="4" s="1"/>
  <c r="B15" i="4"/>
  <c r="C15" i="4" s="1"/>
  <c r="B14" i="4"/>
  <c r="C14" i="4" s="1"/>
  <c r="B12" i="4"/>
  <c r="C12" i="4" s="1"/>
  <c r="B11" i="4"/>
  <c r="C11" i="4" s="1"/>
  <c r="B10" i="4"/>
  <c r="C10" i="4" s="1"/>
  <c r="B9" i="4"/>
  <c r="C9" i="4" s="1"/>
  <c r="B7" i="4"/>
  <c r="C7" i="4" s="1"/>
  <c r="B6" i="4"/>
  <c r="C6" i="4" s="1"/>
  <c r="B5" i="4"/>
  <c r="C5" i="4" s="1"/>
  <c r="AF29" i="20" l="1"/>
  <c r="AH29" i="20" s="1"/>
  <c r="AF28" i="20"/>
  <c r="AH28" i="20" s="1"/>
  <c r="AF27" i="20"/>
  <c r="AH27" i="20" s="1"/>
  <c r="AF26" i="20"/>
  <c r="AH26" i="20" s="1"/>
  <c r="AF25" i="20"/>
  <c r="AH25" i="20" s="1"/>
  <c r="AF23" i="20"/>
  <c r="AH23" i="20" s="1"/>
  <c r="AF22" i="20"/>
  <c r="AH22" i="20" s="1"/>
  <c r="AF21" i="20"/>
  <c r="AH21" i="20" s="1"/>
  <c r="AF19" i="20"/>
  <c r="AH19" i="20" s="1"/>
  <c r="AF18" i="20"/>
  <c r="AH18" i="20" s="1"/>
  <c r="AF17" i="20"/>
  <c r="AH17" i="20" s="1"/>
  <c r="AF16" i="20"/>
  <c r="AH16" i="20" s="1"/>
  <c r="AF15" i="20"/>
  <c r="AH15" i="20" s="1"/>
  <c r="AF14" i="20"/>
  <c r="AH14" i="20" s="1"/>
  <c r="AF12" i="20"/>
  <c r="AH12" i="20" s="1"/>
  <c r="AF11" i="20"/>
  <c r="AH11" i="20" s="1"/>
  <c r="AF10" i="20"/>
  <c r="AH10" i="20" s="1"/>
  <c r="AF9" i="20"/>
  <c r="AH9" i="20" s="1"/>
  <c r="AF7" i="20"/>
  <c r="AH7" i="20" s="1"/>
  <c r="AF6" i="20"/>
  <c r="AH6" i="20" s="1"/>
  <c r="AF5" i="20"/>
  <c r="AH5" i="20" s="1"/>
  <c r="S29" i="20"/>
  <c r="U29" i="20" s="1"/>
  <c r="S28" i="20"/>
  <c r="U28" i="20" s="1"/>
  <c r="S27" i="20"/>
  <c r="U27" i="20" s="1"/>
  <c r="S26" i="20"/>
  <c r="U26" i="20" s="1"/>
  <c r="S25" i="20"/>
  <c r="U25" i="20" s="1"/>
  <c r="S23" i="20"/>
  <c r="U23" i="20" s="1"/>
  <c r="S22" i="20"/>
  <c r="U22" i="20" s="1"/>
  <c r="S21" i="20"/>
  <c r="U21" i="20" s="1"/>
  <c r="S19" i="20"/>
  <c r="U19" i="20" s="1"/>
  <c r="S18" i="20"/>
  <c r="U18" i="20" s="1"/>
  <c r="S17" i="20"/>
  <c r="U17" i="20" s="1"/>
  <c r="S16" i="20"/>
  <c r="U16" i="20" s="1"/>
  <c r="S15" i="20"/>
  <c r="U15" i="20" s="1"/>
  <c r="S14" i="20"/>
  <c r="U14" i="20" s="1"/>
  <c r="S12" i="20"/>
  <c r="U12" i="20" s="1"/>
  <c r="S11" i="20"/>
  <c r="U11" i="20" s="1"/>
  <c r="S10" i="20"/>
  <c r="U10" i="20" s="1"/>
  <c r="S9" i="20"/>
  <c r="U9" i="20" s="1"/>
  <c r="S7" i="20"/>
  <c r="U7" i="20" s="1"/>
  <c r="S6" i="20"/>
  <c r="U6" i="20" s="1"/>
  <c r="S5" i="20"/>
  <c r="U5" i="20" s="1"/>
  <c r="F29" i="20"/>
  <c r="H29" i="20" s="1"/>
  <c r="F28" i="20"/>
  <c r="H28" i="20" s="1"/>
  <c r="F27" i="20"/>
  <c r="H27" i="20" s="1"/>
  <c r="F26" i="20"/>
  <c r="H26" i="20" s="1"/>
  <c r="F25" i="20"/>
  <c r="H25" i="20" s="1"/>
  <c r="F23" i="20"/>
  <c r="H23" i="20" s="1"/>
  <c r="F22" i="20"/>
  <c r="H22" i="20" s="1"/>
  <c r="F21" i="20"/>
  <c r="H21" i="20" s="1"/>
  <c r="F19" i="20"/>
  <c r="H19" i="20" s="1"/>
  <c r="F18" i="20"/>
  <c r="H18" i="20" s="1"/>
  <c r="F17" i="20"/>
  <c r="H17" i="20" s="1"/>
  <c r="F16" i="20"/>
  <c r="H16" i="20" s="1"/>
  <c r="F15" i="20"/>
  <c r="H15" i="20" s="1"/>
  <c r="F14" i="20"/>
  <c r="H14" i="20" s="1"/>
  <c r="H12" i="20"/>
  <c r="F12" i="20"/>
  <c r="F11" i="20"/>
  <c r="H11" i="20" s="1"/>
  <c r="F10" i="20"/>
  <c r="H10" i="20" s="1"/>
  <c r="F9" i="20"/>
  <c r="H9" i="20" s="1"/>
  <c r="F7" i="20"/>
  <c r="H7" i="20" s="1"/>
  <c r="F6" i="20"/>
  <c r="H6" i="20" s="1"/>
  <c r="F5" i="20"/>
  <c r="H5" i="20" s="1"/>
  <c r="AB29" i="19"/>
  <c r="AD29" i="19" s="1"/>
  <c r="AB28" i="19"/>
  <c r="AD28" i="19" s="1"/>
  <c r="AB27" i="19"/>
  <c r="AD27" i="19" s="1"/>
  <c r="AB26" i="19"/>
  <c r="AD26" i="19" s="1"/>
  <c r="AB25" i="19"/>
  <c r="AD25" i="19" s="1"/>
  <c r="AB23" i="19"/>
  <c r="AD23" i="19" s="1"/>
  <c r="AB22" i="19"/>
  <c r="AD22" i="19" s="1"/>
  <c r="AB21" i="19"/>
  <c r="AD21" i="19" s="1"/>
  <c r="AB19" i="19"/>
  <c r="AD19" i="19" s="1"/>
  <c r="AB18" i="19"/>
  <c r="AD18" i="19" s="1"/>
  <c r="AB17" i="19"/>
  <c r="AD17" i="19" s="1"/>
  <c r="AB16" i="19"/>
  <c r="AD16" i="19" s="1"/>
  <c r="AB15" i="19"/>
  <c r="AD15" i="19" s="1"/>
  <c r="AB14" i="19"/>
  <c r="AD14" i="19" s="1"/>
  <c r="AD20" i="19" s="1"/>
  <c r="AF20" i="19" s="1"/>
  <c r="AB12" i="19"/>
  <c r="AD12" i="19" s="1"/>
  <c r="AB11" i="19"/>
  <c r="AD11" i="19" s="1"/>
  <c r="AB10" i="19"/>
  <c r="AD10" i="19" s="1"/>
  <c r="AB9" i="19"/>
  <c r="AD9" i="19" s="1"/>
  <c r="AD13" i="19" s="1"/>
  <c r="AF13" i="19" s="1"/>
  <c r="AB7" i="19"/>
  <c r="AD7" i="19" s="1"/>
  <c r="AB6" i="19"/>
  <c r="AD6" i="19" s="1"/>
  <c r="AB5" i="19"/>
  <c r="AD5" i="19" s="1"/>
  <c r="S29" i="19"/>
  <c r="Q29" i="19"/>
  <c r="S28" i="19"/>
  <c r="Q28" i="19"/>
  <c r="Q27" i="19"/>
  <c r="S27" i="19" s="1"/>
  <c r="Q26" i="19"/>
  <c r="S26" i="19" s="1"/>
  <c r="Q25" i="19"/>
  <c r="S25" i="19" s="1"/>
  <c r="Q23" i="19"/>
  <c r="S23" i="19" s="1"/>
  <c r="Q22" i="19"/>
  <c r="S22" i="19" s="1"/>
  <c r="Q21" i="19"/>
  <c r="S21" i="19" s="1"/>
  <c r="Q19" i="19"/>
  <c r="S19" i="19" s="1"/>
  <c r="Q18" i="19"/>
  <c r="S18" i="19" s="1"/>
  <c r="S17" i="19"/>
  <c r="Q17" i="19"/>
  <c r="Q16" i="19"/>
  <c r="S16" i="19" s="1"/>
  <c r="Q15" i="19"/>
  <c r="S15" i="19" s="1"/>
  <c r="S14" i="19"/>
  <c r="Q14" i="19"/>
  <c r="Q12" i="19"/>
  <c r="S12" i="19" s="1"/>
  <c r="Q11" i="19"/>
  <c r="S11" i="19" s="1"/>
  <c r="Q10" i="19"/>
  <c r="S10" i="19" s="1"/>
  <c r="Q9" i="19"/>
  <c r="S9" i="19" s="1"/>
  <c r="Q7" i="19"/>
  <c r="S7" i="19" s="1"/>
  <c r="Q6" i="19"/>
  <c r="S6" i="19" s="1"/>
  <c r="Q5" i="19"/>
  <c r="S5" i="19" s="1"/>
  <c r="F29" i="19"/>
  <c r="H29" i="19" s="1"/>
  <c r="F28" i="19"/>
  <c r="H28" i="19" s="1"/>
  <c r="F27" i="19"/>
  <c r="H27" i="19" s="1"/>
  <c r="F26" i="19"/>
  <c r="H26" i="19" s="1"/>
  <c r="F25" i="19"/>
  <c r="H25" i="19" s="1"/>
  <c r="F23" i="19"/>
  <c r="H23" i="19" s="1"/>
  <c r="F22" i="19"/>
  <c r="H22" i="19" s="1"/>
  <c r="F21" i="19"/>
  <c r="H21" i="19" s="1"/>
  <c r="F19" i="19"/>
  <c r="H19" i="19" s="1"/>
  <c r="F18" i="19"/>
  <c r="H18" i="19" s="1"/>
  <c r="F17" i="19"/>
  <c r="H17" i="19" s="1"/>
  <c r="F16" i="19"/>
  <c r="H16" i="19" s="1"/>
  <c r="F15" i="19"/>
  <c r="H15" i="19" s="1"/>
  <c r="F14" i="19"/>
  <c r="H14" i="19" s="1"/>
  <c r="F12" i="19"/>
  <c r="H12" i="19" s="1"/>
  <c r="F11" i="19"/>
  <c r="H11" i="19" s="1"/>
  <c r="F10" i="19"/>
  <c r="H10" i="19" s="1"/>
  <c r="F9" i="19"/>
  <c r="H9" i="19" s="1"/>
  <c r="F7" i="19"/>
  <c r="H7" i="19" s="1"/>
  <c r="F6" i="19"/>
  <c r="H6" i="19" s="1"/>
  <c r="F5" i="19"/>
  <c r="H5" i="19" s="1"/>
  <c r="AF29" i="18"/>
  <c r="AH29" i="18" s="1"/>
  <c r="AF28" i="18"/>
  <c r="AH28" i="18" s="1"/>
  <c r="AF27" i="18"/>
  <c r="AH27" i="18" s="1"/>
  <c r="AF26" i="18"/>
  <c r="AH26" i="18" s="1"/>
  <c r="AF25" i="18"/>
  <c r="AH25" i="18" s="1"/>
  <c r="AF23" i="18"/>
  <c r="AH23" i="18" s="1"/>
  <c r="AF22" i="18"/>
  <c r="AH22" i="18" s="1"/>
  <c r="AF21" i="18"/>
  <c r="AH21" i="18" s="1"/>
  <c r="AF19" i="18"/>
  <c r="AH19" i="18" s="1"/>
  <c r="AF18" i="18"/>
  <c r="AH18" i="18" s="1"/>
  <c r="AF17" i="18"/>
  <c r="AH17" i="18" s="1"/>
  <c r="AF16" i="18"/>
  <c r="AH16" i="18" s="1"/>
  <c r="AF15" i="18"/>
  <c r="AH15" i="18" s="1"/>
  <c r="AF14" i="18"/>
  <c r="AH14" i="18" s="1"/>
  <c r="AF12" i="18"/>
  <c r="AH12" i="18" s="1"/>
  <c r="AF11" i="18"/>
  <c r="AH11" i="18" s="1"/>
  <c r="AF10" i="18"/>
  <c r="AH10" i="18" s="1"/>
  <c r="AF9" i="18"/>
  <c r="AH9" i="18" s="1"/>
  <c r="AF7" i="18"/>
  <c r="AH7" i="18" s="1"/>
  <c r="AF6" i="18"/>
  <c r="AH6" i="18" s="1"/>
  <c r="AF5" i="18"/>
  <c r="AH5" i="18" s="1"/>
  <c r="S29" i="18"/>
  <c r="U29" i="18" s="1"/>
  <c r="S28" i="18"/>
  <c r="U28" i="18" s="1"/>
  <c r="S27" i="18"/>
  <c r="U27" i="18" s="1"/>
  <c r="S26" i="18"/>
  <c r="U26" i="18" s="1"/>
  <c r="S25" i="18"/>
  <c r="U25" i="18" s="1"/>
  <c r="S23" i="18"/>
  <c r="U23" i="18" s="1"/>
  <c r="S22" i="18"/>
  <c r="U22" i="18" s="1"/>
  <c r="S21" i="18"/>
  <c r="U21" i="18" s="1"/>
  <c r="S19" i="18"/>
  <c r="U19" i="18" s="1"/>
  <c r="S18" i="18"/>
  <c r="U18" i="18" s="1"/>
  <c r="S17" i="18"/>
  <c r="U17" i="18" s="1"/>
  <c r="S16" i="18"/>
  <c r="U16" i="18" s="1"/>
  <c r="S15" i="18"/>
  <c r="U15" i="18" s="1"/>
  <c r="S14" i="18"/>
  <c r="U14" i="18" s="1"/>
  <c r="S12" i="18"/>
  <c r="U12" i="18" s="1"/>
  <c r="S11" i="18"/>
  <c r="U11" i="18" s="1"/>
  <c r="S10" i="18"/>
  <c r="U10" i="18" s="1"/>
  <c r="S9" i="18"/>
  <c r="U9" i="18" s="1"/>
  <c r="S7" i="18"/>
  <c r="U7" i="18" s="1"/>
  <c r="S6" i="18"/>
  <c r="U6" i="18" s="1"/>
  <c r="S5" i="18"/>
  <c r="U5" i="18" s="1"/>
  <c r="F29" i="18"/>
  <c r="H29" i="18" s="1"/>
  <c r="F28" i="18"/>
  <c r="H28" i="18" s="1"/>
  <c r="F27" i="18"/>
  <c r="H27" i="18" s="1"/>
  <c r="F26" i="18"/>
  <c r="H26" i="18" s="1"/>
  <c r="H25" i="18"/>
  <c r="F25" i="18"/>
  <c r="H23" i="18"/>
  <c r="F23" i="18"/>
  <c r="H22" i="18"/>
  <c r="F22" i="18"/>
  <c r="F21" i="18"/>
  <c r="H21" i="18" s="1"/>
  <c r="H24" i="18" s="1"/>
  <c r="J24" i="18" s="1"/>
  <c r="H19" i="18"/>
  <c r="F19" i="18"/>
  <c r="F18" i="18"/>
  <c r="H18" i="18" s="1"/>
  <c r="F17" i="18"/>
  <c r="H17" i="18" s="1"/>
  <c r="H16" i="18"/>
  <c r="F16" i="18"/>
  <c r="F15" i="18"/>
  <c r="H15" i="18" s="1"/>
  <c r="F14" i="18"/>
  <c r="H14" i="18" s="1"/>
  <c r="F12" i="18"/>
  <c r="H12" i="18" s="1"/>
  <c r="F11" i="18"/>
  <c r="H11" i="18" s="1"/>
  <c r="H10" i="18"/>
  <c r="F10" i="18"/>
  <c r="F9" i="18"/>
  <c r="H9" i="18" s="1"/>
  <c r="H7" i="18"/>
  <c r="F7" i="18"/>
  <c r="F6" i="18"/>
  <c r="H6" i="18" s="1"/>
  <c r="F5" i="18"/>
  <c r="H5" i="18" s="1"/>
  <c r="AF29" i="17"/>
  <c r="AH29" i="17" s="1"/>
  <c r="AF28" i="17"/>
  <c r="AH28" i="17" s="1"/>
  <c r="AF27" i="17"/>
  <c r="AH27" i="17" s="1"/>
  <c r="AF26" i="17"/>
  <c r="AH26" i="17" s="1"/>
  <c r="AF25" i="17"/>
  <c r="AH25" i="17" s="1"/>
  <c r="AF23" i="17"/>
  <c r="AH23" i="17" s="1"/>
  <c r="AF22" i="17"/>
  <c r="AH22" i="17" s="1"/>
  <c r="AF21" i="17"/>
  <c r="AH21" i="17" s="1"/>
  <c r="AF19" i="17"/>
  <c r="AH19" i="17" s="1"/>
  <c r="AF18" i="17"/>
  <c r="AH18" i="17" s="1"/>
  <c r="AF17" i="17"/>
  <c r="AH17" i="17" s="1"/>
  <c r="AF16" i="17"/>
  <c r="AH16" i="17" s="1"/>
  <c r="AF15" i="17"/>
  <c r="AH15" i="17" s="1"/>
  <c r="AF14" i="17"/>
  <c r="AH14" i="17" s="1"/>
  <c r="AF12" i="17"/>
  <c r="AH12" i="17" s="1"/>
  <c r="AF11" i="17"/>
  <c r="AH11" i="17" s="1"/>
  <c r="AF10" i="17"/>
  <c r="AH10" i="17" s="1"/>
  <c r="AF9" i="17"/>
  <c r="AH9" i="17" s="1"/>
  <c r="AF7" i="17"/>
  <c r="AH7" i="17" s="1"/>
  <c r="AF6" i="17"/>
  <c r="AH6" i="17" s="1"/>
  <c r="AF5" i="17"/>
  <c r="AH5" i="17" s="1"/>
  <c r="S29" i="17"/>
  <c r="U29" i="17" s="1"/>
  <c r="S28" i="17"/>
  <c r="U28" i="17" s="1"/>
  <c r="S27" i="17"/>
  <c r="U27" i="17" s="1"/>
  <c r="S26" i="17"/>
  <c r="U26" i="17" s="1"/>
  <c r="S25" i="17"/>
  <c r="U25" i="17" s="1"/>
  <c r="S23" i="17"/>
  <c r="U23" i="17" s="1"/>
  <c r="S22" i="17"/>
  <c r="U22" i="17" s="1"/>
  <c r="S21" i="17"/>
  <c r="U21" i="17" s="1"/>
  <c r="S19" i="17"/>
  <c r="U19" i="17" s="1"/>
  <c r="S18" i="17"/>
  <c r="U18" i="17" s="1"/>
  <c r="S17" i="17"/>
  <c r="U17" i="17" s="1"/>
  <c r="S16" i="17"/>
  <c r="U16" i="17" s="1"/>
  <c r="S15" i="17"/>
  <c r="U15" i="17" s="1"/>
  <c r="S14" i="17"/>
  <c r="U14" i="17" s="1"/>
  <c r="S12" i="17"/>
  <c r="U12" i="17" s="1"/>
  <c r="S11" i="17"/>
  <c r="U11" i="17" s="1"/>
  <c r="S10" i="17"/>
  <c r="U10" i="17" s="1"/>
  <c r="S9" i="17"/>
  <c r="U9" i="17" s="1"/>
  <c r="S7" i="17"/>
  <c r="U7" i="17" s="1"/>
  <c r="S6" i="17"/>
  <c r="U6" i="17" s="1"/>
  <c r="S5" i="17"/>
  <c r="U5" i="17" s="1"/>
  <c r="F29" i="17"/>
  <c r="H29" i="17" s="1"/>
  <c r="F28" i="17"/>
  <c r="H28" i="17" s="1"/>
  <c r="F27" i="17"/>
  <c r="H27" i="17" s="1"/>
  <c r="F26" i="17"/>
  <c r="H26" i="17" s="1"/>
  <c r="F25" i="17"/>
  <c r="H25" i="17" s="1"/>
  <c r="F23" i="17"/>
  <c r="H23" i="17" s="1"/>
  <c r="F22" i="17"/>
  <c r="H22" i="17" s="1"/>
  <c r="F21" i="17"/>
  <c r="H21" i="17" s="1"/>
  <c r="F19" i="17"/>
  <c r="H19" i="17" s="1"/>
  <c r="F18" i="17"/>
  <c r="H18" i="17" s="1"/>
  <c r="F17" i="17"/>
  <c r="H17" i="17" s="1"/>
  <c r="F16" i="17"/>
  <c r="H16" i="17" s="1"/>
  <c r="F15" i="17"/>
  <c r="H15" i="17" s="1"/>
  <c r="F14" i="17"/>
  <c r="H14" i="17" s="1"/>
  <c r="F12" i="17"/>
  <c r="H12" i="17" s="1"/>
  <c r="F11" i="17"/>
  <c r="H11" i="17" s="1"/>
  <c r="F10" i="17"/>
  <c r="H10" i="17" s="1"/>
  <c r="F9" i="17"/>
  <c r="H9" i="17" s="1"/>
  <c r="F7" i="17"/>
  <c r="H7" i="17" s="1"/>
  <c r="F6" i="17"/>
  <c r="H6" i="17" s="1"/>
  <c r="F5" i="17"/>
  <c r="H5" i="17" s="1"/>
  <c r="F29" i="15"/>
  <c r="H29" i="15" s="1"/>
  <c r="F28" i="15"/>
  <c r="H28" i="15" s="1"/>
  <c r="F27" i="15"/>
  <c r="H27" i="15" s="1"/>
  <c r="F26" i="15"/>
  <c r="H26" i="15" s="1"/>
  <c r="F25" i="15"/>
  <c r="H25" i="15" s="1"/>
  <c r="F23" i="15"/>
  <c r="H23" i="15" s="1"/>
  <c r="F22" i="15"/>
  <c r="H22" i="15" s="1"/>
  <c r="F21" i="15"/>
  <c r="H21" i="15" s="1"/>
  <c r="F19" i="15"/>
  <c r="H19" i="15" s="1"/>
  <c r="F18" i="15"/>
  <c r="H18" i="15" s="1"/>
  <c r="F17" i="15"/>
  <c r="H17" i="15" s="1"/>
  <c r="F16" i="15"/>
  <c r="H16" i="15" s="1"/>
  <c r="F15" i="15"/>
  <c r="H15" i="15" s="1"/>
  <c r="H14" i="15"/>
  <c r="F14" i="15"/>
  <c r="F12" i="15"/>
  <c r="H12" i="15" s="1"/>
  <c r="F11" i="15"/>
  <c r="H11" i="15" s="1"/>
  <c r="F10" i="15"/>
  <c r="H10" i="15" s="1"/>
  <c r="F9" i="15"/>
  <c r="H9" i="15" s="1"/>
  <c r="F7" i="15"/>
  <c r="H7" i="15" s="1"/>
  <c r="F6" i="15"/>
  <c r="H6" i="15" s="1"/>
  <c r="F5" i="15"/>
  <c r="H5" i="15" s="1"/>
  <c r="F29" i="13"/>
  <c r="H29" i="13" s="1"/>
  <c r="H28" i="13"/>
  <c r="F28" i="13"/>
  <c r="F27" i="13"/>
  <c r="H27" i="13" s="1"/>
  <c r="F26" i="13"/>
  <c r="H26" i="13" s="1"/>
  <c r="H25" i="13"/>
  <c r="F25" i="13"/>
  <c r="F23" i="13"/>
  <c r="H23" i="13" s="1"/>
  <c r="F22" i="13"/>
  <c r="H22" i="13" s="1"/>
  <c r="F21" i="13"/>
  <c r="H21" i="13" s="1"/>
  <c r="H19" i="13"/>
  <c r="F19" i="13"/>
  <c r="F18" i="13"/>
  <c r="H18" i="13" s="1"/>
  <c r="F17" i="13"/>
  <c r="H17" i="13" s="1"/>
  <c r="F16" i="13"/>
  <c r="H16" i="13" s="1"/>
  <c r="F15" i="13"/>
  <c r="H15" i="13" s="1"/>
  <c r="F14" i="13"/>
  <c r="H14" i="13" s="1"/>
  <c r="F12" i="13"/>
  <c r="H12" i="13" s="1"/>
  <c r="F11" i="13"/>
  <c r="H11" i="13" s="1"/>
  <c r="F10" i="13"/>
  <c r="H10" i="13" s="1"/>
  <c r="H9" i="13"/>
  <c r="F9" i="13"/>
  <c r="H7" i="13"/>
  <c r="F7" i="13"/>
  <c r="F6" i="13"/>
  <c r="H6" i="13" s="1"/>
  <c r="F5" i="13"/>
  <c r="H5" i="13" s="1"/>
  <c r="F29" i="11"/>
  <c r="H29" i="11" s="1"/>
  <c r="F28" i="11"/>
  <c r="H28" i="11" s="1"/>
  <c r="F27" i="11"/>
  <c r="H27" i="11" s="1"/>
  <c r="F26" i="11"/>
  <c r="H26" i="11" s="1"/>
  <c r="F25" i="11"/>
  <c r="H25" i="11" s="1"/>
  <c r="F23" i="11"/>
  <c r="H23" i="11" s="1"/>
  <c r="F22" i="11"/>
  <c r="H22" i="11" s="1"/>
  <c r="F21" i="11"/>
  <c r="H21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2" i="11"/>
  <c r="H12" i="11" s="1"/>
  <c r="F11" i="11"/>
  <c r="H11" i="11" s="1"/>
  <c r="F10" i="11"/>
  <c r="H10" i="11" s="1"/>
  <c r="F9" i="11"/>
  <c r="H9" i="11" s="1"/>
  <c r="F7" i="11"/>
  <c r="H7" i="11" s="1"/>
  <c r="F6" i="11"/>
  <c r="H6" i="11" s="1"/>
  <c r="F5" i="11"/>
  <c r="H5" i="11" s="1"/>
  <c r="F29" i="10"/>
  <c r="H29" i="10" s="1"/>
  <c r="F28" i="10"/>
  <c r="H28" i="10" s="1"/>
  <c r="F27" i="10"/>
  <c r="H27" i="10" s="1"/>
  <c r="F26" i="10"/>
  <c r="H26" i="10" s="1"/>
  <c r="F25" i="10"/>
  <c r="H25" i="10" s="1"/>
  <c r="F23" i="10"/>
  <c r="H23" i="10" s="1"/>
  <c r="F22" i="10"/>
  <c r="H22" i="10" s="1"/>
  <c r="F21" i="10"/>
  <c r="H21" i="10" s="1"/>
  <c r="F19" i="10"/>
  <c r="H19" i="10" s="1"/>
  <c r="F18" i="10"/>
  <c r="H18" i="10" s="1"/>
  <c r="F17" i="10"/>
  <c r="H17" i="10" s="1"/>
  <c r="F16" i="10"/>
  <c r="H16" i="10" s="1"/>
  <c r="F15" i="10"/>
  <c r="H15" i="10" s="1"/>
  <c r="F14" i="10"/>
  <c r="H14" i="10" s="1"/>
  <c r="F12" i="10"/>
  <c r="H12" i="10" s="1"/>
  <c r="F11" i="10"/>
  <c r="H11" i="10" s="1"/>
  <c r="F10" i="10"/>
  <c r="H10" i="10" s="1"/>
  <c r="F9" i="10"/>
  <c r="H9" i="10" s="1"/>
  <c r="F7" i="10"/>
  <c r="H7" i="10" s="1"/>
  <c r="F6" i="10"/>
  <c r="H6" i="10" s="1"/>
  <c r="F5" i="10"/>
  <c r="H5" i="10" s="1"/>
  <c r="F29" i="9"/>
  <c r="H29" i="9" s="1"/>
  <c r="F28" i="9"/>
  <c r="H28" i="9" s="1"/>
  <c r="F27" i="9"/>
  <c r="H27" i="9" s="1"/>
  <c r="F26" i="9"/>
  <c r="H26" i="9" s="1"/>
  <c r="F25" i="9"/>
  <c r="H25" i="9" s="1"/>
  <c r="F23" i="9"/>
  <c r="H23" i="9" s="1"/>
  <c r="F22" i="9"/>
  <c r="H22" i="9" s="1"/>
  <c r="F21" i="9"/>
  <c r="H21" i="9" s="1"/>
  <c r="F19" i="9"/>
  <c r="H19" i="9" s="1"/>
  <c r="F18" i="9"/>
  <c r="H18" i="9" s="1"/>
  <c r="F17" i="9"/>
  <c r="H17" i="9" s="1"/>
  <c r="F16" i="9"/>
  <c r="H16" i="9" s="1"/>
  <c r="F15" i="9"/>
  <c r="H15" i="9" s="1"/>
  <c r="F14" i="9"/>
  <c r="H14" i="9" s="1"/>
  <c r="F12" i="9"/>
  <c r="H12" i="9" s="1"/>
  <c r="F11" i="9"/>
  <c r="H11" i="9" s="1"/>
  <c r="F10" i="9"/>
  <c r="H10" i="9" s="1"/>
  <c r="F9" i="9"/>
  <c r="H9" i="9" s="1"/>
  <c r="F7" i="9"/>
  <c r="H7" i="9" s="1"/>
  <c r="F6" i="9"/>
  <c r="H6" i="9" s="1"/>
  <c r="F5" i="9"/>
  <c r="H5" i="9" s="1"/>
  <c r="AF30" i="8"/>
  <c r="AH30" i="8" s="1"/>
  <c r="AF29" i="8"/>
  <c r="AH29" i="8" s="1"/>
  <c r="AF28" i="8"/>
  <c r="AH28" i="8" s="1"/>
  <c r="AF27" i="8"/>
  <c r="AH27" i="8" s="1"/>
  <c r="AF26" i="8"/>
  <c r="AH26" i="8" s="1"/>
  <c r="AF24" i="8"/>
  <c r="AH24" i="8" s="1"/>
  <c r="AF23" i="8"/>
  <c r="AH23" i="8" s="1"/>
  <c r="AF22" i="8"/>
  <c r="AH22" i="8" s="1"/>
  <c r="AF20" i="8"/>
  <c r="AH20" i="8" s="1"/>
  <c r="AF19" i="8"/>
  <c r="AH19" i="8" s="1"/>
  <c r="AF18" i="8"/>
  <c r="AH18" i="8" s="1"/>
  <c r="AF17" i="8"/>
  <c r="AH17" i="8" s="1"/>
  <c r="AF16" i="8"/>
  <c r="AH16" i="8" s="1"/>
  <c r="AF15" i="8"/>
  <c r="AH15" i="8" s="1"/>
  <c r="AF13" i="8"/>
  <c r="AH13" i="8" s="1"/>
  <c r="AF12" i="8"/>
  <c r="AH12" i="8" s="1"/>
  <c r="AF11" i="8"/>
  <c r="AH11" i="8" s="1"/>
  <c r="AF10" i="8"/>
  <c r="AH10" i="8" s="1"/>
  <c r="AF8" i="8"/>
  <c r="AH8" i="8" s="1"/>
  <c r="AF7" i="8"/>
  <c r="AH7" i="8" s="1"/>
  <c r="AF6" i="8"/>
  <c r="AH6" i="8" s="1"/>
  <c r="S30" i="8"/>
  <c r="U30" i="8" s="1"/>
  <c r="U29" i="8"/>
  <c r="S29" i="8"/>
  <c r="U28" i="8"/>
  <c r="S28" i="8"/>
  <c r="U27" i="8"/>
  <c r="S27" i="8"/>
  <c r="S26" i="8"/>
  <c r="U26" i="8" s="1"/>
  <c r="S24" i="8"/>
  <c r="U24" i="8" s="1"/>
  <c r="S23" i="8"/>
  <c r="U23" i="8" s="1"/>
  <c r="S22" i="8"/>
  <c r="U22" i="8" s="1"/>
  <c r="U20" i="8"/>
  <c r="S20" i="8"/>
  <c r="S19" i="8"/>
  <c r="U19" i="8" s="1"/>
  <c r="S18" i="8"/>
  <c r="U18" i="8" s="1"/>
  <c r="S17" i="8"/>
  <c r="U17" i="8" s="1"/>
  <c r="S16" i="8"/>
  <c r="U16" i="8" s="1"/>
  <c r="S15" i="8"/>
  <c r="U15" i="8" s="1"/>
  <c r="S13" i="8"/>
  <c r="U13" i="8" s="1"/>
  <c r="S12" i="8"/>
  <c r="U12" i="8" s="1"/>
  <c r="S11" i="8"/>
  <c r="U11" i="8" s="1"/>
  <c r="S10" i="8"/>
  <c r="U10" i="8" s="1"/>
  <c r="S8" i="8"/>
  <c r="U8" i="8" s="1"/>
  <c r="S7" i="8"/>
  <c r="U7" i="8" s="1"/>
  <c r="S6" i="8"/>
  <c r="U6" i="8" s="1"/>
  <c r="F30" i="8"/>
  <c r="H30" i="8" s="1"/>
  <c r="F29" i="8"/>
  <c r="H29" i="8" s="1"/>
  <c r="F28" i="8"/>
  <c r="H28" i="8" s="1"/>
  <c r="F27" i="8"/>
  <c r="H27" i="8" s="1"/>
  <c r="F26" i="8"/>
  <c r="H26" i="8" s="1"/>
  <c r="F24" i="8"/>
  <c r="H24" i="8" s="1"/>
  <c r="F23" i="8"/>
  <c r="H23" i="8" s="1"/>
  <c r="F22" i="8"/>
  <c r="H22" i="8" s="1"/>
  <c r="H25" i="8" s="1"/>
  <c r="J25" i="8" s="1"/>
  <c r="F20" i="8"/>
  <c r="H20" i="8" s="1"/>
  <c r="F19" i="8"/>
  <c r="H19" i="8" s="1"/>
  <c r="F18" i="8"/>
  <c r="H18" i="8" s="1"/>
  <c r="F17" i="8"/>
  <c r="H17" i="8" s="1"/>
  <c r="F16" i="8"/>
  <c r="H16" i="8" s="1"/>
  <c r="F15" i="8"/>
  <c r="H15" i="8" s="1"/>
  <c r="F13" i="8"/>
  <c r="H13" i="8" s="1"/>
  <c r="F12" i="8"/>
  <c r="H12" i="8" s="1"/>
  <c r="F11" i="8"/>
  <c r="H11" i="8" s="1"/>
  <c r="F10" i="8"/>
  <c r="H10" i="8" s="1"/>
  <c r="F8" i="8"/>
  <c r="H8" i="8" s="1"/>
  <c r="F7" i="8"/>
  <c r="H7" i="8" s="1"/>
  <c r="F6" i="8"/>
  <c r="H6" i="8" s="1"/>
  <c r="F29" i="7"/>
  <c r="H29" i="7" s="1"/>
  <c r="F28" i="7"/>
  <c r="H28" i="7" s="1"/>
  <c r="F27" i="7"/>
  <c r="H27" i="7" s="1"/>
  <c r="F26" i="7"/>
  <c r="H26" i="7" s="1"/>
  <c r="F25" i="7"/>
  <c r="H25" i="7" s="1"/>
  <c r="F23" i="7"/>
  <c r="H23" i="7" s="1"/>
  <c r="F22" i="7"/>
  <c r="H22" i="7" s="1"/>
  <c r="F21" i="7"/>
  <c r="H21" i="7" s="1"/>
  <c r="F19" i="7"/>
  <c r="H19" i="7" s="1"/>
  <c r="F18" i="7"/>
  <c r="H18" i="7" s="1"/>
  <c r="F17" i="7"/>
  <c r="H17" i="7" s="1"/>
  <c r="F16" i="7"/>
  <c r="H16" i="7" s="1"/>
  <c r="F15" i="7"/>
  <c r="H15" i="7" s="1"/>
  <c r="F14" i="7"/>
  <c r="H14" i="7" s="1"/>
  <c r="F12" i="7"/>
  <c r="H12" i="7" s="1"/>
  <c r="F11" i="7"/>
  <c r="H11" i="7" s="1"/>
  <c r="F10" i="7"/>
  <c r="H10" i="7" s="1"/>
  <c r="F9" i="7"/>
  <c r="H9" i="7" s="1"/>
  <c r="F7" i="7"/>
  <c r="H7" i="7" s="1"/>
  <c r="F6" i="7"/>
  <c r="H6" i="7" s="1"/>
  <c r="F5" i="7"/>
  <c r="H5" i="7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H22" i="6" s="1"/>
  <c r="F21" i="6"/>
  <c r="H21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2" i="6"/>
  <c r="H12" i="6" s="1"/>
  <c r="F11" i="6"/>
  <c r="H11" i="6" s="1"/>
  <c r="F10" i="6"/>
  <c r="H10" i="6" s="1"/>
  <c r="F9" i="6"/>
  <c r="H9" i="6" s="1"/>
  <c r="F7" i="6"/>
  <c r="H7" i="6" s="1"/>
  <c r="F6" i="6"/>
  <c r="H6" i="6" s="1"/>
  <c r="F5" i="6"/>
  <c r="H5" i="6" s="1"/>
  <c r="F29" i="4"/>
  <c r="H29" i="4" s="1"/>
  <c r="F28" i="4"/>
  <c r="H28" i="4" s="1"/>
  <c r="F27" i="4"/>
  <c r="H27" i="4" s="1"/>
  <c r="F26" i="4"/>
  <c r="H26" i="4" s="1"/>
  <c r="F25" i="4"/>
  <c r="H25" i="4" s="1"/>
  <c r="F23" i="4"/>
  <c r="H23" i="4" s="1"/>
  <c r="F22" i="4"/>
  <c r="H22" i="4" s="1"/>
  <c r="F21" i="4"/>
  <c r="H21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2" i="4"/>
  <c r="H12" i="4" s="1"/>
  <c r="F11" i="4"/>
  <c r="H11" i="4" s="1"/>
  <c r="F10" i="4"/>
  <c r="H10" i="4" s="1"/>
  <c r="F9" i="4"/>
  <c r="H9" i="4" s="1"/>
  <c r="F7" i="4"/>
  <c r="H7" i="4" s="1"/>
  <c r="F6" i="4"/>
  <c r="H6" i="4" s="1"/>
  <c r="F5" i="4"/>
  <c r="H5" i="4" s="1"/>
  <c r="F29" i="3"/>
  <c r="H29" i="3" s="1"/>
  <c r="F28" i="3"/>
  <c r="H28" i="3" s="1"/>
  <c r="F27" i="3"/>
  <c r="H27" i="3" s="1"/>
  <c r="F26" i="3"/>
  <c r="H26" i="3" s="1"/>
  <c r="F25" i="3"/>
  <c r="H25" i="3" s="1"/>
  <c r="F23" i="3"/>
  <c r="H23" i="3" s="1"/>
  <c r="F22" i="3"/>
  <c r="H22" i="3" s="1"/>
  <c r="F21" i="3"/>
  <c r="H21" i="3" s="1"/>
  <c r="H24" i="3" s="1"/>
  <c r="J24" i="3" s="1"/>
  <c r="F19" i="3"/>
  <c r="H19" i="3" s="1"/>
  <c r="F18" i="3"/>
  <c r="H18" i="3" s="1"/>
  <c r="F17" i="3"/>
  <c r="H17" i="3" s="1"/>
  <c r="F16" i="3"/>
  <c r="H16" i="3" s="1"/>
  <c r="F15" i="3"/>
  <c r="H15" i="3" s="1"/>
  <c r="F14" i="3"/>
  <c r="H14" i="3" s="1"/>
  <c r="F12" i="3"/>
  <c r="H12" i="3" s="1"/>
  <c r="F11" i="3"/>
  <c r="H11" i="3" s="1"/>
  <c r="F10" i="3"/>
  <c r="H10" i="3" s="1"/>
  <c r="F9" i="3"/>
  <c r="H9" i="3" s="1"/>
  <c r="F7" i="3"/>
  <c r="H7" i="3" s="1"/>
  <c r="F6" i="3"/>
  <c r="H6" i="3" s="1"/>
  <c r="F5" i="3"/>
  <c r="H5" i="3" s="1"/>
  <c r="U9" i="8" l="1"/>
  <c r="W9" i="8" s="1"/>
  <c r="AH13" i="17"/>
  <c r="AJ13" i="17" s="1"/>
  <c r="H8" i="4"/>
  <c r="J8" i="4" s="1"/>
  <c r="H30" i="4"/>
  <c r="J30" i="4" s="1"/>
  <c r="H24" i="4"/>
  <c r="J24" i="4" s="1"/>
  <c r="H20" i="4"/>
  <c r="J20" i="4" s="1"/>
  <c r="H13" i="4"/>
  <c r="J13" i="4" s="1"/>
  <c r="AH30" i="20"/>
  <c r="AJ30" i="20" s="1"/>
  <c r="AH8" i="20"/>
  <c r="AJ8" i="20" s="1"/>
  <c r="AH13" i="20"/>
  <c r="AJ13" i="20" s="1"/>
  <c r="AH20" i="20"/>
  <c r="AJ20" i="20" s="1"/>
  <c r="AH24" i="20"/>
  <c r="AJ24" i="20" s="1"/>
  <c r="H21" i="8"/>
  <c r="J21" i="8" s="1"/>
  <c r="H14" i="8"/>
  <c r="J14" i="8" s="1"/>
  <c r="H30" i="18"/>
  <c r="J30" i="18" s="1"/>
  <c r="H20" i="18"/>
  <c r="J20" i="18" s="1"/>
  <c r="H13" i="18"/>
  <c r="J13" i="18" s="1"/>
  <c r="H8" i="18"/>
  <c r="J8" i="18" s="1"/>
  <c r="AH30" i="18"/>
  <c r="AJ30" i="18" s="1"/>
  <c r="AH8" i="18"/>
  <c r="AJ8" i="18" s="1"/>
  <c r="U30" i="17"/>
  <c r="W30" i="17" s="1"/>
  <c r="U24" i="17"/>
  <c r="W24" i="17" s="1"/>
  <c r="U20" i="17"/>
  <c r="W20" i="17" s="1"/>
  <c r="U13" i="17"/>
  <c r="W13" i="17" s="1"/>
  <c r="U8" i="17"/>
  <c r="W8" i="17" s="1"/>
  <c r="H30" i="15"/>
  <c r="J30" i="15" s="1"/>
  <c r="H24" i="15"/>
  <c r="J24" i="15" s="1"/>
  <c r="H20" i="15"/>
  <c r="J20" i="15" s="1"/>
  <c r="H13" i="15"/>
  <c r="J13" i="15" s="1"/>
  <c r="H8" i="15"/>
  <c r="J8" i="15" s="1"/>
  <c r="S30" i="19"/>
  <c r="U30" i="19" s="1"/>
  <c r="S24" i="19"/>
  <c r="U24" i="19" s="1"/>
  <c r="S20" i="19"/>
  <c r="U20" i="19" s="1"/>
  <c r="S13" i="19"/>
  <c r="U13" i="19" s="1"/>
  <c r="S8" i="19"/>
  <c r="U8" i="19" s="1"/>
  <c r="H30" i="13"/>
  <c r="J30" i="13" s="1"/>
  <c r="H24" i="13"/>
  <c r="J24" i="13" s="1"/>
  <c r="H20" i="13"/>
  <c r="J20" i="13" s="1"/>
  <c r="H13" i="13"/>
  <c r="J13" i="13" s="1"/>
  <c r="H8" i="13"/>
  <c r="J8" i="13" s="1"/>
  <c r="H30" i="20"/>
  <c r="J30" i="20" s="1"/>
  <c r="H24" i="20"/>
  <c r="J24" i="20" s="1"/>
  <c r="H20" i="20"/>
  <c r="J20" i="20" s="1"/>
  <c r="H13" i="20"/>
  <c r="J13" i="20" s="1"/>
  <c r="H8" i="20"/>
  <c r="J8" i="20" s="1"/>
  <c r="U24" i="18"/>
  <c r="W24" i="18" s="1"/>
  <c r="U20" i="18"/>
  <c r="W20" i="18" s="1"/>
  <c r="U13" i="18"/>
  <c r="W13" i="18" s="1"/>
  <c r="AH24" i="17"/>
  <c r="AJ24" i="17" s="1"/>
  <c r="AH20" i="17"/>
  <c r="AJ20" i="17" s="1"/>
  <c r="H30" i="19"/>
  <c r="J30" i="19" s="1"/>
  <c r="H24" i="19"/>
  <c r="J24" i="19" s="1"/>
  <c r="H20" i="19"/>
  <c r="J20" i="19" s="1"/>
  <c r="H13" i="19"/>
  <c r="J13" i="19" s="1"/>
  <c r="H8" i="19"/>
  <c r="J8" i="19" s="1"/>
  <c r="H24" i="7"/>
  <c r="J24" i="7" s="1"/>
  <c r="H20" i="7"/>
  <c r="J20" i="7" s="1"/>
  <c r="H13" i="7"/>
  <c r="J13" i="7" s="1"/>
  <c r="H24" i="6"/>
  <c r="J24" i="6" s="1"/>
  <c r="H20" i="6"/>
  <c r="J20" i="6" s="1"/>
  <c r="H13" i="6"/>
  <c r="J13" i="6" s="1"/>
  <c r="H20" i="3"/>
  <c r="J20" i="3" s="1"/>
  <c r="H13" i="3"/>
  <c r="J13" i="3" s="1"/>
  <c r="U31" i="8"/>
  <c r="W31" i="8" s="1"/>
  <c r="U25" i="8"/>
  <c r="W25" i="8" s="1"/>
  <c r="U21" i="8"/>
  <c r="W21" i="8" s="1"/>
  <c r="U14" i="8"/>
  <c r="W14" i="8" s="1"/>
  <c r="U13" i="20"/>
  <c r="W13" i="20" s="1"/>
  <c r="U20" i="20"/>
  <c r="W20" i="20" s="1"/>
  <c r="U24" i="20"/>
  <c r="W24" i="20" s="1"/>
  <c r="U8" i="20"/>
  <c r="W8" i="20" s="1"/>
  <c r="U30" i="20"/>
  <c r="W30" i="20" s="1"/>
  <c r="AD30" i="19"/>
  <c r="AF30" i="19" s="1"/>
  <c r="AD24" i="19"/>
  <c r="AF24" i="19" s="1"/>
  <c r="AD8" i="19"/>
  <c r="AF8" i="19" s="1"/>
  <c r="AH13" i="18"/>
  <c r="AJ13" i="18" s="1"/>
  <c r="AH20" i="18"/>
  <c r="AJ20" i="18" s="1"/>
  <c r="AH24" i="18"/>
  <c r="AJ24" i="18" s="1"/>
  <c r="U8" i="18"/>
  <c r="W8" i="18" s="1"/>
  <c r="U30" i="18"/>
  <c r="W30" i="18" s="1"/>
  <c r="AH8" i="17"/>
  <c r="AJ8" i="17" s="1"/>
  <c r="AH30" i="17"/>
  <c r="AJ30" i="17" s="1"/>
  <c r="H13" i="17"/>
  <c r="J13" i="17" s="1"/>
  <c r="H20" i="17"/>
  <c r="J20" i="17" s="1"/>
  <c r="H24" i="17"/>
  <c r="J24" i="17" s="1"/>
  <c r="H8" i="17"/>
  <c r="J8" i="17" s="1"/>
  <c r="H30" i="17"/>
  <c r="J30" i="17" s="1"/>
  <c r="H13" i="11"/>
  <c r="J13" i="11" s="1"/>
  <c r="H20" i="11"/>
  <c r="J20" i="11" s="1"/>
  <c r="H24" i="11"/>
  <c r="J24" i="11" s="1"/>
  <c r="H8" i="11"/>
  <c r="J8" i="11" s="1"/>
  <c r="H30" i="11"/>
  <c r="J30" i="11" s="1"/>
  <c r="H13" i="10"/>
  <c r="J13" i="10" s="1"/>
  <c r="H20" i="10"/>
  <c r="J20" i="10" s="1"/>
  <c r="H24" i="10"/>
  <c r="J24" i="10" s="1"/>
  <c r="H8" i="10"/>
  <c r="J8" i="10" s="1"/>
  <c r="H30" i="10"/>
  <c r="J30" i="10" s="1"/>
  <c r="H13" i="9"/>
  <c r="J13" i="9" s="1"/>
  <c r="H20" i="9"/>
  <c r="J20" i="9" s="1"/>
  <c r="H24" i="9"/>
  <c r="J24" i="9" s="1"/>
  <c r="H8" i="9"/>
  <c r="J8" i="9" s="1"/>
  <c r="H30" i="9"/>
  <c r="J30" i="9" s="1"/>
  <c r="AH9" i="8"/>
  <c r="AJ9" i="8" s="1"/>
  <c r="AH31" i="8"/>
  <c r="AJ31" i="8" s="1"/>
  <c r="AH14" i="8"/>
  <c r="AJ14" i="8" s="1"/>
  <c r="AH21" i="8"/>
  <c r="AJ21" i="8" s="1"/>
  <c r="AH25" i="8"/>
  <c r="AJ25" i="8" s="1"/>
  <c r="H9" i="8"/>
  <c r="J9" i="8" s="1"/>
  <c r="H31" i="8"/>
  <c r="J31" i="8" s="1"/>
  <c r="H8" i="7"/>
  <c r="J8" i="7" s="1"/>
  <c r="H30" i="7"/>
  <c r="J30" i="7" s="1"/>
  <c r="H8" i="6"/>
  <c r="J8" i="6" s="1"/>
  <c r="H30" i="6"/>
  <c r="J30" i="6" s="1"/>
  <c r="H8" i="3"/>
  <c r="J8" i="3" s="1"/>
  <c r="H30" i="3"/>
  <c r="J30" i="3" s="1"/>
</calcChain>
</file>

<file path=xl/sharedStrings.xml><?xml version="1.0" encoding="utf-8"?>
<sst xmlns="http://schemas.openxmlformats.org/spreadsheetml/2006/main" count="1024" uniqueCount="143">
  <si>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</si>
  <si>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</si>
  <si>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</si>
  <si>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</si>
  <si>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</si>
  <si>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</si>
  <si>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</si>
  <si>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</si>
  <si>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</si>
  <si>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</si>
  <si>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</si>
  <si>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</si>
  <si>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</si>
  <si>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</si>
  <si>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</si>
  <si>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</si>
  <si>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</si>
  <si>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</si>
  <si>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</si>
  <si>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</si>
  <si>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</si>
  <si>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</si>
  <si>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</si>
  <si>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</si>
  <si>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</si>
  <si>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</si>
  <si>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</si>
  <si>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</si>
  <si>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</si>
  <si>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</si>
  <si>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</si>
  <si>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</si>
  <si>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</si>
  <si>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</si>
  <si>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</si>
  <si>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</si>
  <si>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</si>
  <si>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</si>
  <si>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</si>
  <si>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</si>
  <si>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</si>
  <si>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</si>
  <si>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</si>
  <si>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</si>
  <si>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</si>
  <si>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</si>
  <si>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</si>
  <si>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</si>
  <si>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</si>
  <si>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</si>
  <si>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</si>
  <si>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</si>
  <si>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</si>
  <si>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</si>
  <si>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</si>
  <si>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</si>
  <si>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Количество обучающихся</t>
  </si>
  <si>
    <t>очная форма</t>
  </si>
  <si>
    <t>заочная</t>
  </si>
  <si>
    <t>очно-заочная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</si>
  <si>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</si>
  <si>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</si>
  <si>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</si>
  <si>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</si>
  <si>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</si>
  <si>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</si>
  <si>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Итого:</t>
  </si>
  <si>
    <t>21.04.02</t>
  </si>
  <si>
    <t>Кол-во студентов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</si>
  <si>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</si>
  <si>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</si>
  <si>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</si>
  <si>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</si>
  <si>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</si>
  <si>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</si>
  <si>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</si>
  <si>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</si>
  <si>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</si>
  <si>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Электрооборудование</t>
  </si>
  <si>
    <t>ТС в АПК</t>
  </si>
  <si>
    <t>ГРУ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</si>
  <si>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</si>
  <si>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</si>
  <si>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</si>
  <si>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</si>
  <si>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Хранение и переработка с/х продукции</t>
  </si>
  <si>
    <t>Экономика антикризисного управления</t>
  </si>
  <si>
    <t>заочники</t>
  </si>
  <si>
    <t>Очники</t>
  </si>
  <si>
    <t>Заочники</t>
  </si>
  <si>
    <t>очники</t>
  </si>
  <si>
    <t>ТПиППР</t>
  </si>
  <si>
    <t>Бухучет, анализ  и аудит</t>
  </si>
  <si>
    <t>Экономика антикр управл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</si>
  <si>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</si>
  <si>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</si>
  <si>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</si>
  <si>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</si>
  <si>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</si>
  <si>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</si>
  <si>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</si>
  <si>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</si>
  <si>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</si>
  <si>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</si>
  <si>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</si>
  <si>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</si>
  <si>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</si>
  <si>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</si>
  <si>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</si>
  <si>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Производство, хранение и переработка продукции растениеводства</t>
  </si>
  <si>
    <t>Профиль - Землеустройство</t>
  </si>
  <si>
    <t>Профиль- Автомобили и автомобильное хозяйство</t>
  </si>
  <si>
    <t>Профиль - Полеводство</t>
  </si>
  <si>
    <t xml:space="preserve"> Заочники</t>
  </si>
  <si>
    <t xml:space="preserve"> Очники</t>
  </si>
  <si>
    <t>Профиль - Декоративное садоводство и ландшафтный дизайн</t>
  </si>
  <si>
    <t>Профиль - Технические системы в агробизнесе</t>
  </si>
  <si>
    <t>Профиль - Электрооборудование и электротехнологии</t>
  </si>
  <si>
    <t>Профиль - Технический сервис в АПК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</si>
  <si>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</si>
  <si>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</si>
  <si>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Хранение и переработка с/х продукции</t>
  </si>
  <si>
    <t>Профиль - Технология производства продуктов животноводства</t>
  </si>
  <si>
    <t>Профиль- Болезни мелких домашних животных</t>
  </si>
  <si>
    <t xml:space="preserve">Профиль - Экономика предприятий и организаций </t>
  </si>
  <si>
    <t>Профиль - Бухгалтерский учет, анализ  и аудит</t>
  </si>
  <si>
    <t>Профиль -  Муниципальное управление</t>
  </si>
  <si>
    <t>Профиль - Агроинженерия</t>
  </si>
  <si>
    <t>Профиль - Управление объектами недвижимости и развитием территорий</t>
  </si>
  <si>
    <t>Профиль - Адаптивное растениеводство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</si>
  <si>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</si>
  <si>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</si>
  <si>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Профиль- Технические системы в агробизнесе</t>
  </si>
  <si>
    <t>Профиль - Электрооборудование и электротехнологии в АПК</t>
  </si>
  <si>
    <t>Профиль - Эксплуатация транспортных средств</t>
  </si>
  <si>
    <t>Производство и переработка продукции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</si>
  <si>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</si>
  <si>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</si>
  <si>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 - Аграрная экономика и управление</t>
  </si>
  <si>
    <t>Профиль - Учет, анализ и аудит</t>
  </si>
  <si>
    <t>Профиль - Государственное и региональное управление</t>
  </si>
  <si>
    <t>Профиль - Экономика антикризисного управления</t>
  </si>
  <si>
    <t>Профиль- Лесное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</si>
</sst>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/>
    <xf numFmtId="0" fontId="6" fillId="0" borderId="0" xfId="0" applyFont="1" applyBorder="1"/>
    <xf numFmtId="164" fontId="0" fillId="0" borderId="1" xfId="0" applyNumberFormat="1" applyBorder="1"/>
    <xf numFmtId="0" fontId="5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Border="1"/>
    <xf numFmtId="0" fontId="15" fillId="0" borderId="0" xfId="0" applyFont="1" applyBorder="1"/>
    <xf numFmtId="0" fontId="16" fillId="0" borderId="1" xfId="0" applyFont="1" applyBorder="1"/>
    <xf numFmtId="164" fontId="16" fillId="0" borderId="1" xfId="0" applyNumberFormat="1" applyFont="1" applyBorder="1"/>
    <xf numFmtId="0" fontId="1" fillId="0" borderId="0" xfId="0" applyFont="1"/>
    <xf numFmtId="0" fontId="1" fillId="0" borderId="0" xfId="0" applyFont="1" applyBorder="1"/>
    <xf numFmtId="0" fontId="7" fillId="0" borderId="0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20" fillId="0" borderId="0" xfId="0" applyFont="1"/>
    <xf numFmtId="0" fontId="20" fillId="0" borderId="0" xfId="0" applyFont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21" fillId="0" borderId="0" xfId="0" applyFont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zoomScale="80" zoomScaleNormal="80" workbookViewId="0">
      <selection activeCell="C32" sqref="C32"/>
    </sheetView>
  </sheetViews>
  <sheetFormatPr defaultRowHeight="15" x14ac:dyDescent="0.25"/>
  <cols>
    <col min="1" max="1" width="10.28515625" style="1" customWidth="1"/>
    <col min="2" max="2" width="48.7109375" style="1" customWidth="1"/>
    <col min="3" max="3" width="42.42578125" style="1" customWidth="1"/>
    <col min="4" max="5" width="12.42578125" style="1" customWidth="1"/>
    <col min="6" max="6" width="13.28515625" style="1" customWidth="1"/>
    <col min="7" max="16384" width="9.140625" style="1"/>
  </cols>
  <sheetData>
    <row r="2" spans="1:6" ht="24" customHeight="1" x14ac:dyDescent="0.25">
      <c r="A2" s="59" t="s">
        <v>0</v>
      </c>
      <c r="B2" s="59" t="s">
        <v>55</v>
      </c>
      <c r="C2" s="59" t="s">
        <v>1</v>
      </c>
      <c r="D2" s="55" t="s">
        <v>56</v>
      </c>
      <c r="E2" s="55"/>
      <c r="F2" s="55"/>
    </row>
    <row r="3" spans="1:6" ht="30" x14ac:dyDescent="0.25">
      <c r="A3" s="59"/>
      <c r="B3" s="59"/>
      <c r="C3" s="59"/>
      <c r="D3" s="2" t="s">
        <v>57</v>
      </c>
      <c r="E3" s="2" t="s">
        <v>58</v>
      </c>
      <c r="F3" s="2" t="s">
        <v>59</v>
      </c>
    </row>
    <row r="4" spans="1:6" x14ac:dyDescent="0.25">
      <c r="A4" s="9" t="s">
        <v>60</v>
      </c>
      <c r="B4" s="10" t="s">
        <v>2</v>
      </c>
      <c r="C4" s="11" t="s">
        <v>3</v>
      </c>
      <c r="D4" s="8">
        <v>60</v>
      </c>
      <c r="E4" s="8"/>
      <c r="F4" s="8"/>
    </row>
    <row r="5" spans="1:6" x14ac:dyDescent="0.25">
      <c r="A5" s="12" t="s">
        <v>61</v>
      </c>
      <c r="B5" s="10" t="s">
        <v>4</v>
      </c>
      <c r="C5" s="11" t="s">
        <v>5</v>
      </c>
      <c r="D5" s="8">
        <v>43</v>
      </c>
      <c r="E5" s="8">
        <v>153</v>
      </c>
      <c r="F5" s="8"/>
    </row>
    <row r="6" spans="1:6" ht="30" x14ac:dyDescent="0.25">
      <c r="A6" s="9" t="s">
        <v>67</v>
      </c>
      <c r="B6" s="10" t="s">
        <v>4</v>
      </c>
      <c r="C6" s="13" t="s">
        <v>42</v>
      </c>
      <c r="D6" s="8"/>
      <c r="E6" s="8">
        <v>40</v>
      </c>
      <c r="F6" s="8"/>
    </row>
    <row r="7" spans="1:6" ht="30" x14ac:dyDescent="0.25">
      <c r="A7" s="9" t="s">
        <v>62</v>
      </c>
      <c r="B7" s="10" t="s">
        <v>63</v>
      </c>
      <c r="C7" s="11" t="s">
        <v>6</v>
      </c>
      <c r="D7" s="8"/>
      <c r="E7" s="8">
        <v>37</v>
      </c>
      <c r="F7" s="8"/>
    </row>
    <row r="8" spans="1:6" ht="30" x14ac:dyDescent="0.25">
      <c r="A8" s="9" t="s">
        <v>64</v>
      </c>
      <c r="B8" s="10" t="s">
        <v>65</v>
      </c>
      <c r="C8" s="11" t="s">
        <v>7</v>
      </c>
      <c r="D8" s="8">
        <v>19</v>
      </c>
      <c r="E8" s="8">
        <v>270</v>
      </c>
      <c r="F8" s="8"/>
    </row>
    <row r="9" spans="1:6" x14ac:dyDescent="0.25">
      <c r="A9" s="9" t="s">
        <v>10</v>
      </c>
      <c r="B9" s="10" t="s">
        <v>11</v>
      </c>
      <c r="C9" s="11" t="s">
        <v>12</v>
      </c>
      <c r="D9" s="8">
        <v>40</v>
      </c>
      <c r="E9" s="8">
        <v>74</v>
      </c>
      <c r="F9" s="8"/>
    </row>
    <row r="10" spans="1:6" x14ac:dyDescent="0.25">
      <c r="A10" s="56" t="s">
        <v>8</v>
      </c>
      <c r="B10" s="49" t="s">
        <v>9</v>
      </c>
      <c r="C10" s="11" t="s">
        <v>81</v>
      </c>
      <c r="D10" s="8">
        <v>62</v>
      </c>
      <c r="E10" s="8">
        <v>136</v>
      </c>
      <c r="F10" s="8"/>
    </row>
    <row r="11" spans="1:6" ht="28.5" customHeight="1" x14ac:dyDescent="0.25">
      <c r="A11" s="57"/>
      <c r="B11" s="50"/>
      <c r="C11" s="11" t="s">
        <v>82</v>
      </c>
      <c r="D11" s="8">
        <v>25</v>
      </c>
      <c r="E11" s="8"/>
      <c r="F11" s="8"/>
    </row>
    <row r="12" spans="1:6" ht="16.5" customHeight="1" x14ac:dyDescent="0.25">
      <c r="A12" s="58"/>
      <c r="B12" s="51"/>
      <c r="C12" s="11" t="s">
        <v>66</v>
      </c>
      <c r="D12" s="8">
        <v>87</v>
      </c>
      <c r="E12" s="8">
        <v>136</v>
      </c>
      <c r="F12" s="8"/>
    </row>
    <row r="13" spans="1:6" ht="30" x14ac:dyDescent="0.25">
      <c r="A13" s="9" t="s">
        <v>13</v>
      </c>
      <c r="B13" s="10" t="s">
        <v>14</v>
      </c>
      <c r="C13" s="11" t="s">
        <v>15</v>
      </c>
      <c r="D13" s="8">
        <v>56</v>
      </c>
      <c r="E13" s="8">
        <v>12</v>
      </c>
      <c r="F13" s="8"/>
    </row>
    <row r="14" spans="1:6" x14ac:dyDescent="0.25">
      <c r="A14" s="48" t="s">
        <v>16</v>
      </c>
      <c r="B14" s="52" t="s">
        <v>17</v>
      </c>
      <c r="C14" s="11" t="s">
        <v>18</v>
      </c>
      <c r="D14" s="8">
        <v>87</v>
      </c>
      <c r="E14" s="8">
        <v>200</v>
      </c>
      <c r="F14" s="8"/>
    </row>
    <row r="15" spans="1:6" x14ac:dyDescent="0.25">
      <c r="A15" s="48"/>
      <c r="B15" s="52"/>
      <c r="C15" s="11" t="s">
        <v>19</v>
      </c>
      <c r="D15" s="8">
        <v>103</v>
      </c>
      <c r="E15" s="8">
        <v>202</v>
      </c>
      <c r="F15" s="8"/>
    </row>
    <row r="16" spans="1:6" x14ac:dyDescent="0.25">
      <c r="A16" s="48"/>
      <c r="B16" s="52"/>
      <c r="C16" s="11" t="s">
        <v>20</v>
      </c>
      <c r="D16" s="8">
        <v>76</v>
      </c>
      <c r="E16" s="8">
        <v>23</v>
      </c>
      <c r="F16" s="8"/>
    </row>
    <row r="17" spans="1:6" x14ac:dyDescent="0.25">
      <c r="A17" s="48"/>
      <c r="B17" s="52"/>
      <c r="C17" s="14" t="s">
        <v>66</v>
      </c>
      <c r="D17" s="15">
        <v>266</v>
      </c>
      <c r="E17" s="15">
        <v>425</v>
      </c>
      <c r="F17" s="15"/>
    </row>
    <row r="18" spans="1:6" ht="36" customHeight="1" x14ac:dyDescent="0.25">
      <c r="A18" s="56" t="s">
        <v>21</v>
      </c>
      <c r="B18" s="49" t="s">
        <v>22</v>
      </c>
      <c r="C18" s="11" t="s">
        <v>83</v>
      </c>
      <c r="D18" s="8">
        <v>50</v>
      </c>
      <c r="E18" s="8"/>
      <c r="F18" s="8"/>
    </row>
    <row r="19" spans="1:6" ht="30" x14ac:dyDescent="0.25">
      <c r="A19" s="57"/>
      <c r="B19" s="50"/>
      <c r="C19" s="11" t="s">
        <v>84</v>
      </c>
      <c r="D19" s="8">
        <v>194</v>
      </c>
      <c r="E19" s="8">
        <v>49</v>
      </c>
      <c r="F19" s="8"/>
    </row>
    <row r="20" spans="1:6" x14ac:dyDescent="0.25">
      <c r="A20" s="57"/>
      <c r="B20" s="50"/>
      <c r="C20" s="13" t="s">
        <v>85</v>
      </c>
      <c r="D20" s="8">
        <v>95</v>
      </c>
      <c r="E20" s="16">
        <v>128</v>
      </c>
      <c r="F20" s="8"/>
    </row>
    <row r="21" spans="1:6" x14ac:dyDescent="0.25">
      <c r="A21" s="58"/>
      <c r="B21" s="51"/>
      <c r="C21" s="13" t="s">
        <v>66</v>
      </c>
      <c r="D21" s="8">
        <v>339</v>
      </c>
      <c r="E21" s="8">
        <v>177</v>
      </c>
      <c r="F21" s="8"/>
    </row>
    <row r="22" spans="1:6" ht="20.25" customHeight="1" x14ac:dyDescent="0.25">
      <c r="A22" s="48" t="s">
        <v>43</v>
      </c>
      <c r="B22" s="52" t="s">
        <v>9</v>
      </c>
      <c r="C22" s="11" t="s">
        <v>44</v>
      </c>
      <c r="D22" s="8">
        <v>16</v>
      </c>
      <c r="E22" s="8">
        <v>33</v>
      </c>
      <c r="F22" s="8"/>
    </row>
    <row r="23" spans="1:6" ht="30" x14ac:dyDescent="0.25">
      <c r="A23" s="48"/>
      <c r="B23" s="52"/>
      <c r="C23" s="13" t="s">
        <v>45</v>
      </c>
      <c r="D23" s="8">
        <v>17</v>
      </c>
      <c r="E23" s="8">
        <v>17</v>
      </c>
      <c r="F23" s="8"/>
    </row>
    <row r="24" spans="1:6" ht="30" x14ac:dyDescent="0.25">
      <c r="A24" s="48"/>
      <c r="B24" s="52"/>
      <c r="C24" s="13" t="s">
        <v>46</v>
      </c>
      <c r="D24" s="8">
        <v>13</v>
      </c>
      <c r="E24" s="8">
        <v>23</v>
      </c>
      <c r="F24" s="8"/>
    </row>
    <row r="25" spans="1:6" ht="30" x14ac:dyDescent="0.25">
      <c r="A25" s="48"/>
      <c r="B25" s="52"/>
      <c r="C25" s="13" t="s">
        <v>109</v>
      </c>
      <c r="D25" s="8">
        <v>15</v>
      </c>
      <c r="E25" s="8">
        <v>13</v>
      </c>
      <c r="F25" s="8"/>
    </row>
    <row r="26" spans="1:6" x14ac:dyDescent="0.25">
      <c r="A26" s="48"/>
      <c r="B26" s="52"/>
      <c r="C26" s="17" t="s">
        <v>66</v>
      </c>
      <c r="D26" s="15">
        <v>61</v>
      </c>
      <c r="E26" s="15">
        <v>86</v>
      </c>
      <c r="F26" s="15"/>
    </row>
    <row r="27" spans="1:6" x14ac:dyDescent="0.25">
      <c r="A27" s="48" t="s">
        <v>47</v>
      </c>
      <c r="B27" s="52" t="s">
        <v>17</v>
      </c>
      <c r="C27" s="13" t="s">
        <v>18</v>
      </c>
      <c r="D27" s="8">
        <v>18</v>
      </c>
      <c r="E27" s="8">
        <v>21</v>
      </c>
      <c r="F27" s="8"/>
    </row>
    <row r="28" spans="1:6" x14ac:dyDescent="0.25">
      <c r="A28" s="48"/>
      <c r="B28" s="52"/>
      <c r="C28" s="13" t="s">
        <v>48</v>
      </c>
      <c r="D28" s="8">
        <v>18</v>
      </c>
      <c r="E28" s="8">
        <v>20</v>
      </c>
      <c r="F28" s="8"/>
    </row>
    <row r="29" spans="1:6" ht="30" x14ac:dyDescent="0.25">
      <c r="A29" s="48"/>
      <c r="B29" s="52"/>
      <c r="C29" s="13" t="s">
        <v>49</v>
      </c>
      <c r="D29" s="8">
        <v>14</v>
      </c>
      <c r="E29" s="8">
        <v>24</v>
      </c>
      <c r="F29" s="8"/>
    </row>
    <row r="30" spans="1:6" x14ac:dyDescent="0.25">
      <c r="A30" s="48"/>
      <c r="B30" s="52"/>
      <c r="C30" s="17" t="s">
        <v>66</v>
      </c>
      <c r="D30" s="15">
        <v>50</v>
      </c>
      <c r="E30" s="15">
        <v>65</v>
      </c>
      <c r="F30" s="15"/>
    </row>
    <row r="31" spans="1:6" ht="30.75" customHeight="1" x14ac:dyDescent="0.25">
      <c r="A31" s="9" t="s">
        <v>23</v>
      </c>
      <c r="B31" s="10" t="s">
        <v>24</v>
      </c>
      <c r="C31" s="11" t="s">
        <v>105</v>
      </c>
      <c r="D31" s="8">
        <v>83</v>
      </c>
      <c r="E31" s="8">
        <v>73</v>
      </c>
      <c r="F31" s="8"/>
    </row>
    <row r="32" spans="1:6" ht="45" x14ac:dyDescent="0.25">
      <c r="A32" s="48" t="s">
        <v>50</v>
      </c>
      <c r="B32" s="49" t="s">
        <v>24</v>
      </c>
      <c r="C32" s="13" t="s">
        <v>106</v>
      </c>
      <c r="D32" s="8">
        <v>28</v>
      </c>
      <c r="E32" s="8">
        <v>24</v>
      </c>
      <c r="F32" s="8"/>
    </row>
    <row r="33" spans="1:6" ht="30" x14ac:dyDescent="0.25">
      <c r="A33" s="48"/>
      <c r="B33" s="50"/>
      <c r="C33" s="13" t="s">
        <v>135</v>
      </c>
      <c r="D33" s="8">
        <v>15</v>
      </c>
      <c r="E33" s="8">
        <v>12</v>
      </c>
      <c r="F33" s="8"/>
    </row>
    <row r="34" spans="1:6" ht="13.5" customHeight="1" x14ac:dyDescent="0.25">
      <c r="A34" s="48"/>
      <c r="B34" s="50"/>
      <c r="C34" s="53" t="s">
        <v>66</v>
      </c>
      <c r="D34" s="60">
        <v>43</v>
      </c>
      <c r="E34" s="60">
        <v>36</v>
      </c>
      <c r="F34" s="60"/>
    </row>
    <row r="35" spans="1:6" ht="14.25" hidden="1" customHeight="1" x14ac:dyDescent="0.25">
      <c r="A35" s="48"/>
      <c r="B35" s="51"/>
      <c r="C35" s="54"/>
      <c r="D35" s="61"/>
      <c r="E35" s="61"/>
      <c r="F35" s="61"/>
    </row>
    <row r="36" spans="1:6" x14ac:dyDescent="0.25">
      <c r="A36" s="9" t="s">
        <v>25</v>
      </c>
      <c r="B36" s="10" t="s">
        <v>26</v>
      </c>
      <c r="C36" s="11" t="s">
        <v>27</v>
      </c>
      <c r="D36" s="8">
        <v>228</v>
      </c>
      <c r="E36" s="8"/>
      <c r="F36" s="8">
        <v>198</v>
      </c>
    </row>
    <row r="37" spans="1:6" x14ac:dyDescent="0.25">
      <c r="A37" s="48" t="s">
        <v>28</v>
      </c>
      <c r="B37" s="52" t="s">
        <v>29</v>
      </c>
      <c r="C37" s="11" t="s">
        <v>30</v>
      </c>
      <c r="D37" s="8"/>
      <c r="E37" s="8">
        <v>57</v>
      </c>
      <c r="F37" s="8"/>
    </row>
    <row r="38" spans="1:6" x14ac:dyDescent="0.25">
      <c r="A38" s="48"/>
      <c r="B38" s="52"/>
      <c r="C38" s="11" t="s">
        <v>31</v>
      </c>
      <c r="D38" s="8">
        <v>76</v>
      </c>
      <c r="E38" s="8">
        <v>76</v>
      </c>
      <c r="F38" s="8">
        <v>68</v>
      </c>
    </row>
    <row r="39" spans="1:6" x14ac:dyDescent="0.25">
      <c r="A39" s="48"/>
      <c r="B39" s="52"/>
      <c r="C39" s="15" t="s">
        <v>66</v>
      </c>
      <c r="D39" s="18">
        <v>76</v>
      </c>
      <c r="E39" s="18">
        <v>133</v>
      </c>
      <c r="F39" s="18">
        <v>68</v>
      </c>
    </row>
    <row r="40" spans="1:6" x14ac:dyDescent="0.25">
      <c r="A40" s="48" t="s">
        <v>32</v>
      </c>
      <c r="B40" s="52" t="s">
        <v>33</v>
      </c>
      <c r="C40" s="62" t="s">
        <v>34</v>
      </c>
      <c r="D40" s="60"/>
      <c r="E40" s="60">
        <v>26</v>
      </c>
      <c r="F40" s="60"/>
    </row>
    <row r="41" spans="1:6" ht="1.5" customHeight="1" x14ac:dyDescent="0.25">
      <c r="A41" s="48"/>
      <c r="B41" s="52"/>
      <c r="C41" s="63"/>
      <c r="D41" s="65"/>
      <c r="E41" s="65"/>
      <c r="F41" s="65"/>
    </row>
    <row r="42" spans="1:6" ht="15" hidden="1" customHeight="1" x14ac:dyDescent="0.25">
      <c r="A42" s="48"/>
      <c r="B42" s="52"/>
      <c r="C42" s="64"/>
      <c r="D42" s="61"/>
      <c r="E42" s="61"/>
      <c r="F42" s="61"/>
    </row>
    <row r="43" spans="1:6" x14ac:dyDescent="0.25">
      <c r="A43" s="9" t="s">
        <v>35</v>
      </c>
      <c r="B43" s="10" t="s">
        <v>36</v>
      </c>
      <c r="C43" s="11" t="s">
        <v>37</v>
      </c>
      <c r="D43" s="8">
        <v>47</v>
      </c>
      <c r="E43" s="8">
        <v>130</v>
      </c>
      <c r="F43" s="8">
        <v>66</v>
      </c>
    </row>
    <row r="44" spans="1:6" ht="30" x14ac:dyDescent="0.25">
      <c r="A44" s="9" t="s">
        <v>38</v>
      </c>
      <c r="B44" s="10" t="s">
        <v>39</v>
      </c>
      <c r="C44" s="11" t="s">
        <v>40</v>
      </c>
      <c r="D44" s="8"/>
      <c r="E44" s="8"/>
      <c r="F44" s="8"/>
    </row>
    <row r="45" spans="1:6" x14ac:dyDescent="0.25">
      <c r="A45" s="48" t="s">
        <v>51</v>
      </c>
      <c r="B45" s="52" t="s">
        <v>29</v>
      </c>
      <c r="C45" s="11" t="s">
        <v>52</v>
      </c>
      <c r="D45" s="8">
        <v>13</v>
      </c>
      <c r="E45" s="8">
        <v>16</v>
      </c>
      <c r="F45" s="8"/>
    </row>
    <row r="46" spans="1:6" x14ac:dyDescent="0.25">
      <c r="A46" s="48"/>
      <c r="B46" s="52"/>
      <c r="C46" s="11" t="s">
        <v>53</v>
      </c>
      <c r="D46" s="8"/>
      <c r="E46" s="8">
        <v>18</v>
      </c>
      <c r="F46" s="8"/>
    </row>
    <row r="47" spans="1:6" x14ac:dyDescent="0.25">
      <c r="A47" s="48"/>
      <c r="B47" s="52"/>
      <c r="C47" s="11" t="s">
        <v>86</v>
      </c>
      <c r="D47" s="8">
        <v>8</v>
      </c>
      <c r="E47" s="8">
        <v>5</v>
      </c>
      <c r="F47" s="8"/>
    </row>
    <row r="48" spans="1:6" x14ac:dyDescent="0.25">
      <c r="A48" s="48"/>
      <c r="B48" s="52"/>
      <c r="C48" s="11" t="s">
        <v>54</v>
      </c>
      <c r="D48" s="8">
        <v>46</v>
      </c>
      <c r="E48" s="8">
        <v>71</v>
      </c>
      <c r="F48" s="8"/>
    </row>
    <row r="49" spans="1:6" x14ac:dyDescent="0.25">
      <c r="A49" s="48"/>
      <c r="B49" s="52"/>
      <c r="C49" s="14" t="s">
        <v>66</v>
      </c>
      <c r="D49" s="18">
        <v>67</v>
      </c>
      <c r="E49" s="18">
        <v>110</v>
      </c>
      <c r="F49" s="18"/>
    </row>
    <row r="50" spans="1:6" x14ac:dyDescent="0.25">
      <c r="A50" s="9" t="s">
        <v>41</v>
      </c>
      <c r="B50" s="10" t="s">
        <v>107</v>
      </c>
      <c r="C50" s="11" t="s">
        <v>17</v>
      </c>
      <c r="D50" s="11">
        <v>74</v>
      </c>
      <c r="E50" s="11">
        <v>37</v>
      </c>
      <c r="F50" s="8"/>
    </row>
    <row r="51" spans="1:6" x14ac:dyDescent="0.25">
      <c r="A51" s="46"/>
      <c r="B51" s="47"/>
      <c r="C51" s="47"/>
      <c r="D51" s="3"/>
      <c r="E51" s="3"/>
      <c r="F51" s="3"/>
    </row>
  </sheetData>
  <mergeCells count="31">
    <mergeCell ref="D34:D35"/>
    <mergeCell ref="E34:E35"/>
    <mergeCell ref="F34:F35"/>
    <mergeCell ref="C40:C42"/>
    <mergeCell ref="D40:D42"/>
    <mergeCell ref="E40:E42"/>
    <mergeCell ref="F40:F42"/>
    <mergeCell ref="A22:A26"/>
    <mergeCell ref="B22:B26"/>
    <mergeCell ref="A27:A30"/>
    <mergeCell ref="B27:B30"/>
    <mergeCell ref="D2:F2"/>
    <mergeCell ref="A18:A21"/>
    <mergeCell ref="B18:B21"/>
    <mergeCell ref="A10:A12"/>
    <mergeCell ref="B10:B12"/>
    <mergeCell ref="A14:A17"/>
    <mergeCell ref="B14:B17"/>
    <mergeCell ref="A2:A3"/>
    <mergeCell ref="B2:B3"/>
    <mergeCell ref="C2:C3"/>
    <mergeCell ref="A51:C51"/>
    <mergeCell ref="A32:A35"/>
    <mergeCell ref="B32:B35"/>
    <mergeCell ref="A45:A49"/>
    <mergeCell ref="B45:B49"/>
    <mergeCell ref="A37:A39"/>
    <mergeCell ref="B37:B39"/>
    <mergeCell ref="A40:A42"/>
    <mergeCell ref="B40:B42"/>
    <mergeCell ref="C34:C35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70" zoomScaleNormal="70" workbookViewId="0">
      <selection activeCell="C1" sqref="C1:H1"/>
    </sheetView>
  </sheetViews>
  <sheetFormatPr defaultRowHeight="15" x14ac:dyDescent="0.25"/>
  <sheetData>
    <row r="1" spans="1:10" ht="45.75" customHeight="1" x14ac:dyDescent="0.3">
      <c r="C1" s="80" t="s">
        <v>122</v>
      </c>
      <c r="D1" s="80"/>
      <c r="E1" s="80"/>
      <c r="F1" s="80"/>
      <c r="G1" s="80"/>
      <c r="H1" s="80"/>
    </row>
    <row r="2" spans="1:10" x14ac:dyDescent="0.25">
      <c r="A2" s="20" t="s">
        <v>90</v>
      </c>
    </row>
    <row r="3" spans="1:10" x14ac:dyDescent="0.25">
      <c r="A3" s="5"/>
      <c r="B3" s="5"/>
      <c r="C3" s="5"/>
      <c r="D3" s="5" t="s">
        <v>68</v>
      </c>
      <c r="E3" s="6">
        <v>74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44</v>
      </c>
      <c r="C5" s="4">
        <v>30</v>
      </c>
      <c r="D5" s="4"/>
      <c r="E5" s="4"/>
      <c r="F5" s="4">
        <f>B5*5+C5*4+D5*3</f>
        <v>340</v>
      </c>
      <c r="G5" s="4"/>
      <c r="H5" s="7">
        <f>F5/E3</f>
        <v>4.5945945945945947</v>
      </c>
      <c r="I5" s="7"/>
      <c r="J5" s="7"/>
    </row>
    <row r="6" spans="1:10" x14ac:dyDescent="0.25">
      <c r="A6" s="4">
        <v>2</v>
      </c>
      <c r="B6" s="4">
        <v>49</v>
      </c>
      <c r="C6" s="4">
        <v>25</v>
      </c>
      <c r="D6" s="4"/>
      <c r="E6" s="4"/>
      <c r="F6" s="4">
        <f t="shared" ref="F6:F29" si="0">B6*5+C6*4+D6*3</f>
        <v>345</v>
      </c>
      <c r="G6" s="4"/>
      <c r="H6" s="7">
        <f>F6/E3</f>
        <v>4.6621621621621623</v>
      </c>
      <c r="I6" s="7"/>
      <c r="J6" s="7"/>
    </row>
    <row r="7" spans="1:10" x14ac:dyDescent="0.25">
      <c r="A7" s="4">
        <v>3</v>
      </c>
      <c r="B7" s="4">
        <v>45</v>
      </c>
      <c r="C7" s="4">
        <v>28</v>
      </c>
      <c r="D7" s="4">
        <v>1</v>
      </c>
      <c r="E7" s="4"/>
      <c r="F7" s="4">
        <f t="shared" si="0"/>
        <v>340</v>
      </c>
      <c r="G7" s="4"/>
      <c r="H7" s="7">
        <f>F7/E3</f>
        <v>4.5945945945945947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13.851351351351353</v>
      </c>
      <c r="I8" s="7"/>
      <c r="J8" s="7">
        <f>H8/15*100</f>
        <v>92.342342342342349</v>
      </c>
    </row>
    <row r="9" spans="1:10" x14ac:dyDescent="0.25">
      <c r="A9" s="4">
        <v>4</v>
      </c>
      <c r="B9" s="4">
        <v>34</v>
      </c>
      <c r="C9" s="4">
        <v>40</v>
      </c>
      <c r="D9" s="4"/>
      <c r="E9" s="4"/>
      <c r="F9" s="4">
        <f t="shared" si="0"/>
        <v>330</v>
      </c>
      <c r="G9" s="4"/>
      <c r="H9" s="7">
        <f>F9/E3</f>
        <v>4.4594594594594597</v>
      </c>
      <c r="I9" s="7"/>
      <c r="J9" s="7"/>
    </row>
    <row r="10" spans="1:10" x14ac:dyDescent="0.25">
      <c r="A10" s="4">
        <v>5</v>
      </c>
      <c r="B10" s="4">
        <v>31</v>
      </c>
      <c r="C10" s="4">
        <v>42</v>
      </c>
      <c r="D10" s="4">
        <v>1</v>
      </c>
      <c r="E10" s="4"/>
      <c r="F10" s="4">
        <f t="shared" si="0"/>
        <v>326</v>
      </c>
      <c r="G10" s="4"/>
      <c r="H10" s="7">
        <f>F10/E3</f>
        <v>4.4054054054054053</v>
      </c>
      <c r="I10" s="7"/>
      <c r="J10" s="7"/>
    </row>
    <row r="11" spans="1:10" x14ac:dyDescent="0.25">
      <c r="A11" s="4">
        <v>6</v>
      </c>
      <c r="B11" s="4">
        <v>44</v>
      </c>
      <c r="C11" s="4">
        <v>30</v>
      </c>
      <c r="D11" s="4"/>
      <c r="E11" s="4"/>
      <c r="F11" s="4">
        <f t="shared" si="0"/>
        <v>340</v>
      </c>
      <c r="G11" s="4"/>
      <c r="H11" s="7">
        <f>F11/E3</f>
        <v>4.5945945945945947</v>
      </c>
      <c r="I11" s="7"/>
      <c r="J11" s="7"/>
    </row>
    <row r="12" spans="1:10" x14ac:dyDescent="0.25">
      <c r="A12" s="4">
        <v>7</v>
      </c>
      <c r="B12" s="4">
        <v>37</v>
      </c>
      <c r="C12" s="4">
        <v>37</v>
      </c>
      <c r="D12" s="4"/>
      <c r="E12" s="4"/>
      <c r="F12" s="4">
        <f t="shared" si="0"/>
        <v>333</v>
      </c>
      <c r="G12" s="4"/>
      <c r="H12" s="7">
        <f>F12/E3</f>
        <v>4.5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17.95945945945946</v>
      </c>
      <c r="I13" s="7"/>
      <c r="J13" s="7">
        <f>H13/20*100</f>
        <v>89.797297297297291</v>
      </c>
    </row>
    <row r="14" spans="1:10" x14ac:dyDescent="0.25">
      <c r="A14" s="4">
        <v>8</v>
      </c>
      <c r="B14" s="4">
        <v>42</v>
      </c>
      <c r="C14" s="4">
        <v>32</v>
      </c>
      <c r="D14" s="4"/>
      <c r="E14" s="4"/>
      <c r="F14" s="4">
        <f t="shared" si="0"/>
        <v>338</v>
      </c>
      <c r="G14" s="4"/>
      <c r="H14" s="7">
        <f>F14/E3</f>
        <v>4.5675675675675675</v>
      </c>
      <c r="I14" s="7"/>
      <c r="J14" s="7"/>
    </row>
    <row r="15" spans="1:10" x14ac:dyDescent="0.25">
      <c r="A15" s="4">
        <v>9</v>
      </c>
      <c r="B15" s="4">
        <v>41</v>
      </c>
      <c r="C15" s="4">
        <v>33</v>
      </c>
      <c r="D15" s="4"/>
      <c r="E15" s="4"/>
      <c r="F15" s="4">
        <f t="shared" si="0"/>
        <v>337</v>
      </c>
      <c r="G15" s="4"/>
      <c r="H15" s="7">
        <f>F15/E3</f>
        <v>4.5540540540540544</v>
      </c>
      <c r="I15" s="7"/>
      <c r="J15" s="7"/>
    </row>
    <row r="16" spans="1:10" x14ac:dyDescent="0.25">
      <c r="A16" s="4">
        <v>10</v>
      </c>
      <c r="B16" s="4">
        <v>48</v>
      </c>
      <c r="C16" s="4">
        <v>26</v>
      </c>
      <c r="D16" s="4"/>
      <c r="E16" s="4"/>
      <c r="F16" s="4">
        <f t="shared" si="0"/>
        <v>344</v>
      </c>
      <c r="G16" s="4"/>
      <c r="H16" s="7">
        <f>F16/E3</f>
        <v>4.6486486486486482</v>
      </c>
      <c r="I16" s="7"/>
      <c r="J16" s="7"/>
    </row>
    <row r="17" spans="1:10" x14ac:dyDescent="0.25">
      <c r="A17" s="4">
        <v>11</v>
      </c>
      <c r="B17" s="4">
        <v>46</v>
      </c>
      <c r="C17" s="4">
        <v>28</v>
      </c>
      <c r="D17" s="4"/>
      <c r="E17" s="4"/>
      <c r="F17" s="4">
        <f t="shared" si="0"/>
        <v>342</v>
      </c>
      <c r="G17" s="4"/>
      <c r="H17" s="7">
        <f>F17/E3</f>
        <v>4.6216216216216219</v>
      </c>
      <c r="I17" s="7"/>
      <c r="J17" s="7"/>
    </row>
    <row r="18" spans="1:10" x14ac:dyDescent="0.25">
      <c r="A18" s="4">
        <v>12</v>
      </c>
      <c r="B18" s="4">
        <v>44</v>
      </c>
      <c r="C18" s="4">
        <v>30</v>
      </c>
      <c r="D18" s="4"/>
      <c r="E18" s="4"/>
      <c r="F18" s="4">
        <f t="shared" si="0"/>
        <v>340</v>
      </c>
      <c r="G18" s="4"/>
      <c r="H18" s="7">
        <f>F18/E3</f>
        <v>4.5945945945945947</v>
      </c>
      <c r="I18" s="7"/>
      <c r="J18" s="7"/>
    </row>
    <row r="19" spans="1:10" x14ac:dyDescent="0.25">
      <c r="A19" s="4">
        <v>13</v>
      </c>
      <c r="B19" s="4">
        <v>47</v>
      </c>
      <c r="C19" s="4">
        <v>27</v>
      </c>
      <c r="D19" s="4"/>
      <c r="E19" s="4"/>
      <c r="F19" s="4">
        <f t="shared" si="0"/>
        <v>343</v>
      </c>
      <c r="G19" s="4"/>
      <c r="H19" s="7">
        <f>F19/E3</f>
        <v>4.6351351351351351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27.621621621621621</v>
      </c>
      <c r="I20" s="7"/>
      <c r="J20" s="7">
        <f>H20/30*100</f>
        <v>92.072072072072075</v>
      </c>
    </row>
    <row r="21" spans="1:10" x14ac:dyDescent="0.25">
      <c r="A21" s="4">
        <v>14</v>
      </c>
      <c r="B21" s="4">
        <v>35</v>
      </c>
      <c r="C21" s="4">
        <v>39</v>
      </c>
      <c r="D21" s="4"/>
      <c r="E21" s="4"/>
      <c r="F21" s="4">
        <f t="shared" si="0"/>
        <v>331</v>
      </c>
      <c r="G21" s="4"/>
      <c r="H21" s="7">
        <f>F21/E3</f>
        <v>4.4729729729729728</v>
      </c>
      <c r="I21" s="7"/>
      <c r="J21" s="7"/>
    </row>
    <row r="22" spans="1:10" x14ac:dyDescent="0.25">
      <c r="A22" s="4">
        <v>15</v>
      </c>
      <c r="B22" s="4">
        <v>33</v>
      </c>
      <c r="C22" s="4">
        <v>41</v>
      </c>
      <c r="D22" s="4"/>
      <c r="E22" s="4"/>
      <c r="F22" s="4">
        <f t="shared" si="0"/>
        <v>329</v>
      </c>
      <c r="G22" s="4"/>
      <c r="H22" s="7">
        <f>F22/E3</f>
        <v>4.4459459459459456</v>
      </c>
      <c r="I22" s="7"/>
      <c r="J22" s="7"/>
    </row>
    <row r="23" spans="1:10" x14ac:dyDescent="0.25">
      <c r="A23" s="4">
        <v>16</v>
      </c>
      <c r="B23" s="4">
        <v>49</v>
      </c>
      <c r="C23" s="4">
        <v>25</v>
      </c>
      <c r="D23" s="4"/>
      <c r="E23" s="4"/>
      <c r="F23" s="4">
        <f t="shared" si="0"/>
        <v>345</v>
      </c>
      <c r="G23" s="4"/>
      <c r="H23" s="7">
        <f>F23/E3</f>
        <v>4.6621621621621623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13.581081081081081</v>
      </c>
      <c r="I24" s="7"/>
      <c r="J24" s="7">
        <f>H24/15*100</f>
        <v>90.540540540540533</v>
      </c>
    </row>
    <row r="25" spans="1:10" x14ac:dyDescent="0.25">
      <c r="A25" s="4">
        <v>17</v>
      </c>
      <c r="B25" s="4">
        <v>34</v>
      </c>
      <c r="C25" s="4">
        <v>40</v>
      </c>
      <c r="D25" s="4"/>
      <c r="E25" s="4"/>
      <c r="F25" s="4">
        <f t="shared" si="0"/>
        <v>330</v>
      </c>
      <c r="G25" s="4"/>
      <c r="H25" s="7">
        <f>F25/E3</f>
        <v>4.4594594594594597</v>
      </c>
      <c r="I25" s="7"/>
      <c r="J25" s="7"/>
    </row>
    <row r="26" spans="1:10" x14ac:dyDescent="0.25">
      <c r="A26" s="4">
        <v>18</v>
      </c>
      <c r="B26" s="4">
        <v>43</v>
      </c>
      <c r="C26" s="4">
        <v>31</v>
      </c>
      <c r="D26" s="4"/>
      <c r="E26" s="4"/>
      <c r="F26" s="4">
        <f t="shared" si="0"/>
        <v>339</v>
      </c>
      <c r="G26" s="4"/>
      <c r="H26" s="7">
        <f>F26/E3</f>
        <v>4.5810810810810807</v>
      </c>
      <c r="I26" s="7"/>
      <c r="J26" s="7"/>
    </row>
    <row r="27" spans="1:10" x14ac:dyDescent="0.25">
      <c r="A27" s="4">
        <v>19</v>
      </c>
      <c r="B27" s="4">
        <v>42</v>
      </c>
      <c r="C27" s="4">
        <v>32</v>
      </c>
      <c r="D27" s="4"/>
      <c r="E27" s="4"/>
      <c r="F27" s="4">
        <f t="shared" si="0"/>
        <v>338</v>
      </c>
      <c r="G27" s="4"/>
      <c r="H27" s="7">
        <f>F27/E3</f>
        <v>4.5675675675675675</v>
      </c>
      <c r="I27" s="7"/>
      <c r="J27" s="7"/>
    </row>
    <row r="28" spans="1:10" x14ac:dyDescent="0.25">
      <c r="A28" s="4">
        <v>20</v>
      </c>
      <c r="B28" s="4">
        <v>43</v>
      </c>
      <c r="C28" s="4">
        <v>31</v>
      </c>
      <c r="D28" s="4"/>
      <c r="E28" s="4"/>
      <c r="F28" s="4">
        <f t="shared" si="0"/>
        <v>339</v>
      </c>
      <c r="G28" s="4"/>
      <c r="H28" s="7">
        <f>F28/E3</f>
        <v>4.5810810810810807</v>
      </c>
      <c r="I28" s="7"/>
      <c r="J28" s="7"/>
    </row>
    <row r="29" spans="1:10" x14ac:dyDescent="0.25">
      <c r="A29" s="4">
        <v>21</v>
      </c>
      <c r="B29" s="4">
        <v>58</v>
      </c>
      <c r="C29" s="4">
        <v>16</v>
      </c>
      <c r="D29" s="4"/>
      <c r="E29" s="4"/>
      <c r="F29" s="4">
        <f t="shared" si="0"/>
        <v>354</v>
      </c>
      <c r="G29" s="4"/>
      <c r="H29" s="7">
        <f>F29/E3</f>
        <v>4.7837837837837842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22.972972972972975</v>
      </c>
      <c r="I30" s="7"/>
      <c r="J30" s="7">
        <f>H30/25*100</f>
        <v>91.891891891891902</v>
      </c>
    </row>
    <row r="33" spans="1:9" ht="15.75" x14ac:dyDescent="0.25">
      <c r="A33" s="70" t="s">
        <v>94</v>
      </c>
      <c r="B33" s="70"/>
      <c r="C33" s="70"/>
      <c r="D33" s="70"/>
      <c r="E33" s="70"/>
      <c r="F33" s="70"/>
      <c r="G33" s="70"/>
      <c r="H33" s="70"/>
      <c r="I33" s="70"/>
    </row>
    <row r="34" spans="1:9" ht="15.75" x14ac:dyDescent="0.25">
      <c r="A34" s="67" t="s">
        <v>95</v>
      </c>
      <c r="B34" s="68"/>
      <c r="C34" s="68"/>
      <c r="D34" s="69"/>
      <c r="E34" s="67" t="s">
        <v>96</v>
      </c>
      <c r="F34" s="68"/>
      <c r="G34" s="68"/>
      <c r="H34" s="68"/>
    </row>
    <row r="35" spans="1:9" ht="15.75" x14ac:dyDescent="0.25">
      <c r="A35" s="67" t="s">
        <v>97</v>
      </c>
      <c r="B35" s="68"/>
      <c r="C35" s="68"/>
      <c r="D35" s="69"/>
      <c r="E35" s="67" t="s">
        <v>98</v>
      </c>
      <c r="F35" s="68"/>
      <c r="G35" s="68"/>
      <c r="H35" s="68"/>
    </row>
    <row r="36" spans="1:9" ht="15.75" x14ac:dyDescent="0.25">
      <c r="A36" s="67" t="s">
        <v>99</v>
      </c>
      <c r="B36" s="68"/>
      <c r="C36" s="68"/>
      <c r="D36" s="69"/>
      <c r="E36" s="67" t="s">
        <v>100</v>
      </c>
      <c r="F36" s="68"/>
      <c r="G36" s="68"/>
      <c r="H36" s="68"/>
    </row>
    <row r="37" spans="1:9" ht="15.75" x14ac:dyDescent="0.25">
      <c r="A37" s="67" t="s">
        <v>101</v>
      </c>
      <c r="B37" s="68"/>
      <c r="C37" s="68"/>
      <c r="D37" s="69"/>
      <c r="E37" s="67" t="s">
        <v>102</v>
      </c>
      <c r="F37" s="68"/>
      <c r="G37" s="68"/>
      <c r="H37" s="68"/>
    </row>
    <row r="38" spans="1:9" ht="15.75" x14ac:dyDescent="0.25">
      <c r="A38" s="67" t="s">
        <v>103</v>
      </c>
      <c r="B38" s="68"/>
      <c r="C38" s="68"/>
      <c r="D38" s="69"/>
      <c r="E38" s="67" t="s">
        <v>104</v>
      </c>
      <c r="F38" s="68"/>
      <c r="G38" s="68"/>
      <c r="H38" s="68"/>
    </row>
  </sheetData>
  <mergeCells count="12">
    <mergeCell ref="C1:H1"/>
    <mergeCell ref="A37:D37"/>
    <mergeCell ref="E37:H37"/>
    <mergeCell ref="A38:D38"/>
    <mergeCell ref="E38:H38"/>
    <mergeCell ref="A33:I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70" zoomScaleNormal="70" workbookViewId="0">
      <selection activeCell="C1" sqref="C1:I1"/>
    </sheetView>
  </sheetViews>
  <sheetFormatPr defaultRowHeight="15" x14ac:dyDescent="0.25"/>
  <sheetData>
    <row r="1" spans="1:10" ht="33" customHeight="1" x14ac:dyDescent="0.3">
      <c r="C1" s="80" t="s">
        <v>123</v>
      </c>
      <c r="D1" s="80"/>
      <c r="E1" s="80"/>
      <c r="F1" s="80"/>
      <c r="G1" s="80"/>
      <c r="H1" s="80"/>
      <c r="I1" s="80"/>
    </row>
    <row r="2" spans="1:10" x14ac:dyDescent="0.25">
      <c r="A2" s="20" t="s">
        <v>90</v>
      </c>
    </row>
    <row r="3" spans="1:10" x14ac:dyDescent="0.25">
      <c r="A3" s="5"/>
      <c r="B3" s="5"/>
      <c r="C3" s="5"/>
      <c r="D3" s="5" t="s">
        <v>68</v>
      </c>
      <c r="E3" s="6">
        <v>218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64</v>
      </c>
      <c r="C5" s="4">
        <v>154</v>
      </c>
      <c r="D5" s="4"/>
      <c r="E5" s="4"/>
      <c r="F5" s="4">
        <f>B5*5+C5*4+D5*3</f>
        <v>936</v>
      </c>
      <c r="G5" s="4"/>
      <c r="H5" s="7">
        <f>F5/E3</f>
        <v>4.2935779816513762</v>
      </c>
      <c r="I5" s="7"/>
      <c r="J5" s="7"/>
    </row>
    <row r="6" spans="1:10" x14ac:dyDescent="0.25">
      <c r="A6" s="4">
        <v>2</v>
      </c>
      <c r="B6" s="4">
        <v>181</v>
      </c>
      <c r="C6" s="4">
        <v>37</v>
      </c>
      <c r="D6" s="4"/>
      <c r="E6" s="4"/>
      <c r="F6" s="4">
        <f t="shared" ref="F6:F29" si="0">B6*5+C6*4+D6*3</f>
        <v>1053</v>
      </c>
      <c r="G6" s="4"/>
      <c r="H6" s="7">
        <f>F6/E3</f>
        <v>4.830275229357798</v>
      </c>
      <c r="I6" s="7"/>
      <c r="J6" s="7"/>
    </row>
    <row r="7" spans="1:10" x14ac:dyDescent="0.25">
      <c r="A7" s="4">
        <v>3</v>
      </c>
      <c r="B7" s="4">
        <v>199</v>
      </c>
      <c r="C7" s="4">
        <v>19</v>
      </c>
      <c r="D7" s="4"/>
      <c r="E7" s="4"/>
      <c r="F7" s="4">
        <f t="shared" si="0"/>
        <v>1071</v>
      </c>
      <c r="G7" s="4"/>
      <c r="H7" s="7">
        <f>F7/E3</f>
        <v>4.9128440366972477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14.036697247706421</v>
      </c>
      <c r="I8" s="7"/>
      <c r="J8" s="7">
        <f>H8/15*100</f>
        <v>93.577981651376135</v>
      </c>
    </row>
    <row r="9" spans="1:10" x14ac:dyDescent="0.25">
      <c r="A9" s="4">
        <v>4</v>
      </c>
      <c r="B9" s="4">
        <v>101</v>
      </c>
      <c r="C9" s="4">
        <v>117</v>
      </c>
      <c r="D9" s="4"/>
      <c r="E9" s="4"/>
      <c r="F9" s="4">
        <f t="shared" si="0"/>
        <v>973</v>
      </c>
      <c r="G9" s="4"/>
      <c r="H9" s="7">
        <f>F9/E3</f>
        <v>4.4633027522935782</v>
      </c>
      <c r="I9" s="7"/>
      <c r="J9" s="7"/>
    </row>
    <row r="10" spans="1:10" x14ac:dyDescent="0.25">
      <c r="A10" s="4">
        <v>5</v>
      </c>
      <c r="B10" s="4">
        <v>181</v>
      </c>
      <c r="C10" s="4">
        <v>37</v>
      </c>
      <c r="D10" s="4"/>
      <c r="E10" s="4"/>
      <c r="F10" s="4">
        <f t="shared" si="0"/>
        <v>1053</v>
      </c>
      <c r="G10" s="4"/>
      <c r="H10" s="7">
        <f>F10/E3</f>
        <v>4.830275229357798</v>
      </c>
      <c r="I10" s="7"/>
      <c r="J10" s="7"/>
    </row>
    <row r="11" spans="1:10" x14ac:dyDescent="0.25">
      <c r="A11" s="4">
        <v>6</v>
      </c>
      <c r="B11" s="4">
        <v>187</v>
      </c>
      <c r="C11" s="4">
        <v>31</v>
      </c>
      <c r="D11" s="4"/>
      <c r="E11" s="4"/>
      <c r="F11" s="4">
        <f t="shared" si="0"/>
        <v>1059</v>
      </c>
      <c r="G11" s="4"/>
      <c r="H11" s="7">
        <f>F11/E3</f>
        <v>4.8577981651376145</v>
      </c>
      <c r="I11" s="7"/>
      <c r="J11" s="7"/>
    </row>
    <row r="12" spans="1:10" x14ac:dyDescent="0.25">
      <c r="A12" s="4">
        <v>7</v>
      </c>
      <c r="B12" s="4">
        <v>198</v>
      </c>
      <c r="C12" s="4">
        <v>20</v>
      </c>
      <c r="D12" s="4"/>
      <c r="E12" s="4"/>
      <c r="F12" s="4">
        <f t="shared" si="0"/>
        <v>1070</v>
      </c>
      <c r="G12" s="4"/>
      <c r="H12" s="7">
        <f>F12/E3</f>
        <v>4.9082568807339451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19.059633027522935</v>
      </c>
      <c r="I13" s="7"/>
      <c r="J13" s="7">
        <f>H13/20*100</f>
        <v>95.298165137614674</v>
      </c>
    </row>
    <row r="14" spans="1:10" x14ac:dyDescent="0.25">
      <c r="A14" s="4">
        <v>8</v>
      </c>
      <c r="B14" s="4">
        <v>84</v>
      </c>
      <c r="C14" s="4">
        <v>134</v>
      </c>
      <c r="D14" s="4"/>
      <c r="E14" s="4"/>
      <c r="F14" s="4">
        <f t="shared" si="0"/>
        <v>956</v>
      </c>
      <c r="G14" s="4"/>
      <c r="H14" s="7">
        <f>F14/E3</f>
        <v>4.3853211009174311</v>
      </c>
      <c r="I14" s="7"/>
      <c r="J14" s="7"/>
    </row>
    <row r="15" spans="1:10" x14ac:dyDescent="0.25">
      <c r="A15" s="4">
        <v>9</v>
      </c>
      <c r="B15" s="4">
        <v>150</v>
      </c>
      <c r="C15" s="4">
        <v>68</v>
      </c>
      <c r="D15" s="4"/>
      <c r="E15" s="4"/>
      <c r="F15" s="4">
        <f t="shared" si="0"/>
        <v>1022</v>
      </c>
      <c r="G15" s="4"/>
      <c r="H15" s="7">
        <f>F15/E3</f>
        <v>4.6880733944954125</v>
      </c>
      <c r="I15" s="7"/>
      <c r="J15" s="7"/>
    </row>
    <row r="16" spans="1:10" x14ac:dyDescent="0.25">
      <c r="A16" s="4">
        <v>10</v>
      </c>
      <c r="B16" s="4">
        <v>186</v>
      </c>
      <c r="C16" s="4">
        <v>32</v>
      </c>
      <c r="D16" s="4"/>
      <c r="E16" s="4"/>
      <c r="F16" s="4">
        <f t="shared" si="0"/>
        <v>1058</v>
      </c>
      <c r="G16" s="4"/>
      <c r="H16" s="7">
        <f>F16/E3</f>
        <v>4.8532110091743119</v>
      </c>
      <c r="I16" s="7"/>
      <c r="J16" s="7"/>
    </row>
    <row r="17" spans="1:10" x14ac:dyDescent="0.25">
      <c r="A17" s="4">
        <v>11</v>
      </c>
      <c r="B17" s="4">
        <v>89</v>
      </c>
      <c r="C17" s="4">
        <v>129</v>
      </c>
      <c r="D17" s="4"/>
      <c r="E17" s="4"/>
      <c r="F17" s="4">
        <f t="shared" si="0"/>
        <v>961</v>
      </c>
      <c r="G17" s="4"/>
      <c r="H17" s="7">
        <f>F17/E3</f>
        <v>4.4082568807339451</v>
      </c>
      <c r="I17" s="7"/>
      <c r="J17" s="7"/>
    </row>
    <row r="18" spans="1:10" x14ac:dyDescent="0.25">
      <c r="A18" s="4">
        <v>12</v>
      </c>
      <c r="B18" s="4">
        <v>185</v>
      </c>
      <c r="C18" s="4">
        <v>33</v>
      </c>
      <c r="D18" s="4"/>
      <c r="E18" s="4"/>
      <c r="F18" s="4">
        <f t="shared" si="0"/>
        <v>1057</v>
      </c>
      <c r="G18" s="4"/>
      <c r="H18" s="7">
        <f>F18/E3</f>
        <v>4.8486238532110093</v>
      </c>
      <c r="I18" s="7"/>
      <c r="J18" s="7"/>
    </row>
    <row r="19" spans="1:10" x14ac:dyDescent="0.25">
      <c r="A19" s="4">
        <v>13</v>
      </c>
      <c r="B19" s="4">
        <v>190</v>
      </c>
      <c r="C19" s="4">
        <v>28</v>
      </c>
      <c r="D19" s="4"/>
      <c r="E19" s="4"/>
      <c r="F19" s="4">
        <f t="shared" si="0"/>
        <v>1062</v>
      </c>
      <c r="G19" s="4"/>
      <c r="H19" s="7">
        <f>F19/E3</f>
        <v>4.8715596330275233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28.055045871559631</v>
      </c>
      <c r="I20" s="7"/>
      <c r="J20" s="7">
        <f>H20/30*100</f>
        <v>93.51681957186544</v>
      </c>
    </row>
    <row r="21" spans="1:10" x14ac:dyDescent="0.25">
      <c r="A21" s="4">
        <v>14</v>
      </c>
      <c r="B21" s="4">
        <v>88</v>
      </c>
      <c r="C21" s="4">
        <v>130</v>
      </c>
      <c r="D21" s="4"/>
      <c r="E21" s="4"/>
      <c r="F21" s="4">
        <f t="shared" si="0"/>
        <v>960</v>
      </c>
      <c r="G21" s="4"/>
      <c r="H21" s="7">
        <f>F21/E3</f>
        <v>4.4036697247706424</v>
      </c>
      <c r="I21" s="7"/>
      <c r="J21" s="7"/>
    </row>
    <row r="22" spans="1:10" x14ac:dyDescent="0.25">
      <c r="A22" s="4">
        <v>15</v>
      </c>
      <c r="B22" s="4">
        <v>167</v>
      </c>
      <c r="C22" s="4">
        <v>51</v>
      </c>
      <c r="D22" s="4"/>
      <c r="E22" s="4"/>
      <c r="F22" s="4">
        <f t="shared" si="0"/>
        <v>1039</v>
      </c>
      <c r="G22" s="4"/>
      <c r="H22" s="7">
        <f>F22/E3</f>
        <v>4.7660550458715596</v>
      </c>
      <c r="I22" s="7"/>
      <c r="J22" s="7"/>
    </row>
    <row r="23" spans="1:10" x14ac:dyDescent="0.25">
      <c r="A23" s="4">
        <v>16</v>
      </c>
      <c r="B23" s="4">
        <v>190</v>
      </c>
      <c r="C23" s="4">
        <v>28</v>
      </c>
      <c r="D23" s="4"/>
      <c r="E23" s="4"/>
      <c r="F23" s="4">
        <f t="shared" si="0"/>
        <v>1062</v>
      </c>
      <c r="G23" s="4"/>
      <c r="H23" s="7">
        <f>F23/E3</f>
        <v>4.8715596330275233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14.041284403669724</v>
      </c>
      <c r="I24" s="7"/>
      <c r="J24" s="7">
        <f>H24/15*100</f>
        <v>93.608562691131496</v>
      </c>
    </row>
    <row r="25" spans="1:10" x14ac:dyDescent="0.25">
      <c r="A25" s="4">
        <v>17</v>
      </c>
      <c r="B25" s="4">
        <v>115</v>
      </c>
      <c r="C25" s="4">
        <v>103</v>
      </c>
      <c r="D25" s="4"/>
      <c r="E25" s="4"/>
      <c r="F25" s="4">
        <f t="shared" si="0"/>
        <v>987</v>
      </c>
      <c r="G25" s="4"/>
      <c r="H25" s="7">
        <f>F25/E3</f>
        <v>4.5275229357798166</v>
      </c>
      <c r="I25" s="7"/>
      <c r="J25" s="7"/>
    </row>
    <row r="26" spans="1:10" x14ac:dyDescent="0.25">
      <c r="A26" s="4">
        <v>18</v>
      </c>
      <c r="B26" s="4">
        <v>163</v>
      </c>
      <c r="C26" s="4">
        <v>55</v>
      </c>
      <c r="D26" s="4"/>
      <c r="E26" s="4"/>
      <c r="F26" s="4">
        <f t="shared" si="0"/>
        <v>1035</v>
      </c>
      <c r="G26" s="4"/>
      <c r="H26" s="7">
        <f>F26/E3</f>
        <v>4.7477064220183482</v>
      </c>
      <c r="I26" s="7"/>
      <c r="J26" s="7"/>
    </row>
    <row r="27" spans="1:10" x14ac:dyDescent="0.25">
      <c r="A27" s="4">
        <v>19</v>
      </c>
      <c r="B27" s="4">
        <v>184</v>
      </c>
      <c r="C27" s="4">
        <v>34</v>
      </c>
      <c r="D27" s="4"/>
      <c r="E27" s="4"/>
      <c r="F27" s="4">
        <f t="shared" si="0"/>
        <v>1056</v>
      </c>
      <c r="G27" s="4"/>
      <c r="H27" s="7">
        <f>F27/E3</f>
        <v>4.8440366972477067</v>
      </c>
      <c r="I27" s="7"/>
      <c r="J27" s="7"/>
    </row>
    <row r="28" spans="1:10" x14ac:dyDescent="0.25">
      <c r="A28" s="4">
        <v>20</v>
      </c>
      <c r="B28" s="4">
        <v>197</v>
      </c>
      <c r="C28" s="4">
        <v>21</v>
      </c>
      <c r="D28" s="4"/>
      <c r="E28" s="4"/>
      <c r="F28" s="4">
        <f t="shared" si="0"/>
        <v>1069</v>
      </c>
      <c r="G28" s="4"/>
      <c r="H28" s="7">
        <f>F28/E3</f>
        <v>4.9036697247706424</v>
      </c>
      <c r="I28" s="7"/>
      <c r="J28" s="7"/>
    </row>
    <row r="29" spans="1:10" x14ac:dyDescent="0.25">
      <c r="A29" s="4">
        <v>21</v>
      </c>
      <c r="B29" s="4">
        <v>204</v>
      </c>
      <c r="C29" s="4">
        <v>14</v>
      </c>
      <c r="D29" s="4"/>
      <c r="E29" s="4"/>
      <c r="F29" s="4">
        <f t="shared" si="0"/>
        <v>1076</v>
      </c>
      <c r="G29" s="4"/>
      <c r="H29" s="7">
        <f>F29/E3</f>
        <v>4.9357798165137616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23.958715596330276</v>
      </c>
      <c r="I30" s="7"/>
      <c r="J30" s="7">
        <f>H30/25*100</f>
        <v>95.834862385321102</v>
      </c>
    </row>
    <row r="34" spans="1:9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</row>
    <row r="35" spans="1:9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9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9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9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9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2">
    <mergeCell ref="C1:I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70" zoomScaleNormal="70" workbookViewId="0">
      <selection activeCell="C1" sqref="C1:H1"/>
    </sheetView>
  </sheetViews>
  <sheetFormatPr defaultRowHeight="15" x14ac:dyDescent="0.25"/>
  <cols>
    <col min="4" max="4" width="18.5703125" customWidth="1"/>
  </cols>
  <sheetData>
    <row r="1" spans="1:27" ht="35.25" customHeight="1" x14ac:dyDescent="0.3">
      <c r="C1" s="76" t="s">
        <v>124</v>
      </c>
      <c r="D1" s="76"/>
      <c r="E1" s="76"/>
      <c r="F1" s="76"/>
      <c r="G1" s="76"/>
      <c r="H1" s="76"/>
      <c r="P1" s="76" t="s">
        <v>125</v>
      </c>
      <c r="Q1" s="76"/>
      <c r="R1" s="76"/>
      <c r="S1" s="76"/>
      <c r="T1" s="76"/>
      <c r="U1" s="76"/>
      <c r="V1" s="76"/>
      <c r="W1" s="76"/>
    </row>
    <row r="2" spans="1:27" x14ac:dyDescent="0.25">
      <c r="D2" s="20" t="s">
        <v>90</v>
      </c>
      <c r="O2" s="25" t="s">
        <v>92</v>
      </c>
      <c r="P2" s="25"/>
      <c r="Q2" s="25"/>
      <c r="R2" s="23" t="s">
        <v>87</v>
      </c>
      <c r="S2" s="25"/>
      <c r="T2" s="25"/>
      <c r="U2" s="25"/>
      <c r="V2" s="25"/>
      <c r="W2" s="25"/>
      <c r="X2" s="25"/>
      <c r="Y2" s="25"/>
      <c r="Z2" s="25"/>
      <c r="AA2" s="23"/>
    </row>
    <row r="3" spans="1:27" x14ac:dyDescent="0.25">
      <c r="A3" s="5"/>
      <c r="B3" s="5"/>
      <c r="C3" s="5"/>
      <c r="D3" s="5" t="s">
        <v>68</v>
      </c>
      <c r="E3" s="6">
        <v>66</v>
      </c>
      <c r="F3" s="5"/>
      <c r="G3" s="5"/>
      <c r="H3" s="5"/>
      <c r="I3" s="5"/>
      <c r="J3" s="5"/>
      <c r="O3" s="24"/>
      <c r="P3" s="24"/>
      <c r="Q3" s="24"/>
      <c r="R3" s="24" t="s">
        <v>68</v>
      </c>
      <c r="S3" s="6">
        <f>'36.04.02'!E3+'36.04.02'!P3+'36.04.02'!AA3</f>
        <v>55</v>
      </c>
      <c r="T3" s="24"/>
      <c r="U3" s="24"/>
      <c r="V3" s="24"/>
      <c r="W3" s="24"/>
      <c r="X3" s="24"/>
      <c r="Y3" s="25"/>
      <c r="Z3" s="25"/>
      <c r="AA3" s="23"/>
    </row>
    <row r="4" spans="1:27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O4" s="26" t="s">
        <v>69</v>
      </c>
      <c r="P4" s="26" t="s">
        <v>70</v>
      </c>
      <c r="Q4" s="26" t="s">
        <v>71</v>
      </c>
      <c r="R4" s="26" t="s">
        <v>72</v>
      </c>
      <c r="S4" s="26"/>
      <c r="T4" s="26" t="s">
        <v>73</v>
      </c>
      <c r="U4" s="26"/>
      <c r="V4" s="26" t="s">
        <v>74</v>
      </c>
      <c r="W4" s="26"/>
      <c r="X4" s="26" t="s">
        <v>77</v>
      </c>
      <c r="Y4" s="25"/>
      <c r="Z4" s="25"/>
      <c r="AA4" s="23"/>
    </row>
    <row r="5" spans="1:27" x14ac:dyDescent="0.25">
      <c r="A5" s="4">
        <v>1</v>
      </c>
      <c r="B5" s="4">
        <v>54</v>
      </c>
      <c r="C5" s="4">
        <v>11</v>
      </c>
      <c r="D5" s="4">
        <v>1</v>
      </c>
      <c r="E5" s="4"/>
      <c r="F5" s="4">
        <f>B5*5+C5*4+D5*3</f>
        <v>317</v>
      </c>
      <c r="G5" s="4"/>
      <c r="H5" s="7">
        <f>F5/E3</f>
        <v>4.8030303030303028</v>
      </c>
      <c r="I5" s="7"/>
      <c r="J5" s="7"/>
      <c r="O5" s="26">
        <v>1</v>
      </c>
      <c r="P5" s="26">
        <f>'36.04.02'!B5+'36.04.02'!M5+'36.04.02'!X5</f>
        <v>44</v>
      </c>
      <c r="Q5" s="26">
        <f>'36.04.02'!C5+'36.04.02'!N5+'36.04.02'!Y5</f>
        <v>11</v>
      </c>
      <c r="R5" s="26">
        <f>'36.04.02'!D5+'36.04.02'!O5+'36.04.02'!Z5</f>
        <v>0</v>
      </c>
      <c r="S5" s="26"/>
      <c r="T5" s="26">
        <f>P5*5+Q5*4+R5*3</f>
        <v>264</v>
      </c>
      <c r="U5" s="26"/>
      <c r="V5" s="27">
        <f>T5/S3</f>
        <v>4.8</v>
      </c>
      <c r="W5" s="27"/>
      <c r="X5" s="27"/>
      <c r="Y5" s="25"/>
      <c r="Z5" s="25"/>
      <c r="AA5" s="23"/>
    </row>
    <row r="6" spans="1:27" x14ac:dyDescent="0.25">
      <c r="A6" s="4">
        <v>2</v>
      </c>
      <c r="B6" s="4">
        <v>50</v>
      </c>
      <c r="C6" s="4">
        <v>16</v>
      </c>
      <c r="D6" s="4"/>
      <c r="E6" s="4"/>
      <c r="F6" s="4">
        <f>B6*5+C6*4+D6*3</f>
        <v>314</v>
      </c>
      <c r="G6" s="4"/>
      <c r="H6" s="7">
        <f>F6/E3</f>
        <v>4.7575757575757578</v>
      </c>
      <c r="I6" s="7"/>
      <c r="J6" s="7"/>
      <c r="O6" s="26">
        <v>2</v>
      </c>
      <c r="P6" s="26">
        <f>'36.04.02'!B6+'36.04.02'!M6+'36.04.02'!X6</f>
        <v>39</v>
      </c>
      <c r="Q6" s="26">
        <f>'36.04.02'!C6+'36.04.02'!N6+'36.04.02'!Y6</f>
        <v>16</v>
      </c>
      <c r="R6" s="26">
        <f>'36.04.02'!D6+'36.04.02'!O6+'36.04.02'!Z6</f>
        <v>0</v>
      </c>
      <c r="S6" s="26"/>
      <c r="T6" s="26">
        <f>P6*5+Q6*4+R6*3</f>
        <v>259</v>
      </c>
      <c r="U6" s="26"/>
      <c r="V6" s="27">
        <f>T6/S3</f>
        <v>4.709090909090909</v>
      </c>
      <c r="W6" s="27"/>
      <c r="X6" s="27"/>
      <c r="Y6" s="25"/>
      <c r="Z6" s="25"/>
      <c r="AA6" s="23"/>
    </row>
    <row r="7" spans="1:27" x14ac:dyDescent="0.25">
      <c r="A7" s="4">
        <v>3</v>
      </c>
      <c r="B7" s="4">
        <v>53</v>
      </c>
      <c r="C7" s="4">
        <v>12</v>
      </c>
      <c r="D7" s="4">
        <v>1</v>
      </c>
      <c r="E7" s="4"/>
      <c r="F7" s="4">
        <f>B7*5+C7*4+D7*3</f>
        <v>316</v>
      </c>
      <c r="G7" s="4"/>
      <c r="H7" s="7">
        <f>F7/E3</f>
        <v>4.7878787878787881</v>
      </c>
      <c r="I7" s="7"/>
      <c r="J7" s="7"/>
      <c r="O7" s="26">
        <v>3</v>
      </c>
      <c r="P7" s="26">
        <f>'36.04.02'!B7+'36.04.02'!M7+'36.04.02'!X7</f>
        <v>40</v>
      </c>
      <c r="Q7" s="26">
        <f>'36.04.02'!C7+'36.04.02'!N7+'36.04.02'!Y7</f>
        <v>13</v>
      </c>
      <c r="R7" s="26">
        <f>'36.04.02'!D7+'36.04.02'!O7+'36.04.02'!Z7</f>
        <v>2</v>
      </c>
      <c r="S7" s="26"/>
      <c r="T7" s="26">
        <f>P7*5+Q7*4+R7*3</f>
        <v>258</v>
      </c>
      <c r="U7" s="26"/>
      <c r="V7" s="27">
        <f>T7/S3</f>
        <v>4.6909090909090905</v>
      </c>
      <c r="W7" s="27"/>
      <c r="X7" s="27"/>
      <c r="Y7" s="25"/>
      <c r="Z7" s="25"/>
      <c r="AA7" s="23"/>
    </row>
    <row r="8" spans="1:27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14.348484848484848</v>
      </c>
      <c r="I8" s="7"/>
      <c r="J8" s="7">
        <f>H8/15*100</f>
        <v>95.656565656565647</v>
      </c>
      <c r="O8" s="26" t="s">
        <v>75</v>
      </c>
      <c r="P8" s="26">
        <f>'36.04.02'!B8+'36.04.02'!M8+'36.04.02'!X8</f>
        <v>0</v>
      </c>
      <c r="Q8" s="26">
        <f>'36.04.02'!C8+'36.04.02'!N8+'36.04.02'!Y8</f>
        <v>0</v>
      </c>
      <c r="R8" s="26">
        <f>'36.04.02'!D8+'36.04.02'!O8+'36.04.02'!Z8</f>
        <v>0</v>
      </c>
      <c r="S8" s="26"/>
      <c r="T8" s="26"/>
      <c r="U8" s="26" t="s">
        <v>76</v>
      </c>
      <c r="V8" s="27">
        <f>V5+V6+V7</f>
        <v>14.2</v>
      </c>
      <c r="W8" s="27"/>
      <c r="X8" s="27">
        <f>V8/15*100</f>
        <v>94.666666666666671</v>
      </c>
      <c r="Y8" s="25"/>
      <c r="Z8" s="25"/>
      <c r="AA8" s="23"/>
    </row>
    <row r="9" spans="1:27" x14ac:dyDescent="0.25">
      <c r="A9" s="4">
        <v>4</v>
      </c>
      <c r="B9" s="4">
        <v>56</v>
      </c>
      <c r="C9" s="4">
        <v>10</v>
      </c>
      <c r="D9" s="4"/>
      <c r="E9" s="4"/>
      <c r="F9" s="4">
        <f>B9*5+C9*4+D9*3</f>
        <v>320</v>
      </c>
      <c r="G9" s="4"/>
      <c r="H9" s="7">
        <f>F9/E3</f>
        <v>4.8484848484848486</v>
      </c>
      <c r="I9" s="7"/>
      <c r="J9" s="7"/>
      <c r="O9" s="26">
        <v>4</v>
      </c>
      <c r="P9" s="26">
        <f>'36.04.02'!B9+'36.04.02'!M9+'36.04.02'!X9</f>
        <v>31</v>
      </c>
      <c r="Q9" s="26">
        <f>'36.04.02'!C9+'36.04.02'!N9+'36.04.02'!Y9</f>
        <v>24</v>
      </c>
      <c r="R9" s="26">
        <f>'36.04.02'!D9+'36.04.02'!O9+'36.04.02'!Z9</f>
        <v>0</v>
      </c>
      <c r="S9" s="26"/>
      <c r="T9" s="26">
        <f>P9*5+Q9*4+R9*3</f>
        <v>251</v>
      </c>
      <c r="U9" s="26"/>
      <c r="V9" s="27">
        <f>T9/S3</f>
        <v>4.5636363636363635</v>
      </c>
      <c r="W9" s="27"/>
      <c r="X9" s="27"/>
      <c r="Y9" s="25"/>
      <c r="Z9" s="25"/>
      <c r="AA9" s="23"/>
    </row>
    <row r="10" spans="1:27" x14ac:dyDescent="0.25">
      <c r="A10" s="4">
        <v>5</v>
      </c>
      <c r="B10" s="4">
        <v>47</v>
      </c>
      <c r="C10" s="4">
        <v>18</v>
      </c>
      <c r="D10" s="4">
        <v>1</v>
      </c>
      <c r="E10" s="4"/>
      <c r="F10" s="4">
        <f>B10*5+C10*4+D10*3</f>
        <v>310</v>
      </c>
      <c r="G10" s="4"/>
      <c r="H10" s="7">
        <f>F10/E3</f>
        <v>4.6969696969696972</v>
      </c>
      <c r="I10" s="7"/>
      <c r="J10" s="7"/>
      <c r="O10" s="26">
        <v>5</v>
      </c>
      <c r="P10" s="26">
        <f>'36.04.02'!B10+'36.04.02'!M10+'36.04.02'!X10</f>
        <v>30</v>
      </c>
      <c r="Q10" s="26">
        <f>'36.04.02'!C10+'36.04.02'!N10+'36.04.02'!Y10</f>
        <v>25</v>
      </c>
      <c r="R10" s="26">
        <f>'36.04.02'!D10+'36.04.02'!O10+'36.04.02'!Z10</f>
        <v>0</v>
      </c>
      <c r="S10" s="26"/>
      <c r="T10" s="26">
        <f>P10*5+Q10*4+R10*3</f>
        <v>250</v>
      </c>
      <c r="U10" s="26"/>
      <c r="V10" s="27">
        <f>T10/S3</f>
        <v>4.5454545454545459</v>
      </c>
      <c r="W10" s="27"/>
      <c r="X10" s="27"/>
      <c r="Y10" s="25"/>
      <c r="Z10" s="25"/>
      <c r="AA10" s="23"/>
    </row>
    <row r="11" spans="1:27" x14ac:dyDescent="0.25">
      <c r="A11" s="4">
        <v>6</v>
      </c>
      <c r="B11" s="4">
        <v>51</v>
      </c>
      <c r="C11" s="4">
        <v>15</v>
      </c>
      <c r="D11" s="4"/>
      <c r="E11" s="4"/>
      <c r="F11" s="4">
        <f>B11*5+C11*4+D11*3</f>
        <v>315</v>
      </c>
      <c r="G11" s="4"/>
      <c r="H11" s="7">
        <f>F11/E3</f>
        <v>4.7727272727272725</v>
      </c>
      <c r="I11" s="7"/>
      <c r="J11" s="7"/>
      <c r="O11" s="26">
        <v>6</v>
      </c>
      <c r="P11" s="26">
        <f>'36.04.02'!B11+'36.04.02'!M11+'36.04.02'!X11</f>
        <v>30</v>
      </c>
      <c r="Q11" s="26">
        <f>'36.04.02'!C11+'36.04.02'!N11+'36.04.02'!Y11</f>
        <v>25</v>
      </c>
      <c r="R11" s="26">
        <f>'36.04.02'!D11+'36.04.02'!O11+'36.04.02'!Z11</f>
        <v>0</v>
      </c>
      <c r="S11" s="26"/>
      <c r="T11" s="26">
        <f>P11*5+Q11*4+R11*3</f>
        <v>250</v>
      </c>
      <c r="U11" s="26"/>
      <c r="V11" s="27">
        <f>T11/S3</f>
        <v>4.5454545454545459</v>
      </c>
      <c r="W11" s="27"/>
      <c r="X11" s="27"/>
      <c r="Y11" s="25"/>
      <c r="Z11" s="25"/>
      <c r="AA11" s="23"/>
    </row>
    <row r="12" spans="1:27" x14ac:dyDescent="0.25">
      <c r="A12" s="4">
        <v>7</v>
      </c>
      <c r="B12" s="4">
        <v>54</v>
      </c>
      <c r="C12" s="4">
        <v>12</v>
      </c>
      <c r="D12" s="4"/>
      <c r="E12" s="4"/>
      <c r="F12" s="4">
        <f>B12*5+C12*4+D12*3</f>
        <v>318</v>
      </c>
      <c r="G12" s="4"/>
      <c r="H12" s="7">
        <f>F12/E3</f>
        <v>4.8181818181818183</v>
      </c>
      <c r="I12" s="7"/>
      <c r="J12" s="7"/>
      <c r="O12" s="26">
        <v>7</v>
      </c>
      <c r="P12" s="26">
        <f>'36.04.02'!B12+'36.04.02'!M12+'36.04.02'!X12</f>
        <v>33</v>
      </c>
      <c r="Q12" s="26">
        <f>'36.04.02'!C12+'36.04.02'!N12+'36.04.02'!Y12</f>
        <v>22</v>
      </c>
      <c r="R12" s="26">
        <f>'36.04.02'!D12+'36.04.02'!O12+'36.04.02'!Z12</f>
        <v>0</v>
      </c>
      <c r="S12" s="26"/>
      <c r="T12" s="26">
        <f>P12*5+Q12*4+R12*3</f>
        <v>253</v>
      </c>
      <c r="U12" s="26"/>
      <c r="V12" s="27">
        <f>T12/S3</f>
        <v>4.5999999999999996</v>
      </c>
      <c r="W12" s="27"/>
      <c r="X12" s="27"/>
      <c r="Y12" s="25"/>
      <c r="Z12" s="25"/>
      <c r="AA12" s="23"/>
    </row>
    <row r="13" spans="1:27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19.13636363636364</v>
      </c>
      <c r="I13" s="7"/>
      <c r="J13" s="7">
        <f>H13/20*100</f>
        <v>95.681818181818201</v>
      </c>
      <c r="O13" s="26" t="s">
        <v>75</v>
      </c>
      <c r="P13" s="26">
        <f>'36.04.02'!B13+'36.04.02'!M13+'36.04.02'!X13</f>
        <v>0</v>
      </c>
      <c r="Q13" s="26">
        <f>'36.04.02'!C13+'36.04.02'!N13+'36.04.02'!Y13</f>
        <v>0</v>
      </c>
      <c r="R13" s="26">
        <f>'36.04.02'!D13+'36.04.02'!O13+'36.04.02'!Z13</f>
        <v>0</v>
      </c>
      <c r="S13" s="26"/>
      <c r="T13" s="26"/>
      <c r="U13" s="26" t="s">
        <v>76</v>
      </c>
      <c r="V13" s="27">
        <f>SUM(V9:V12)</f>
        <v>18.254545454545458</v>
      </c>
      <c r="W13" s="27"/>
      <c r="X13" s="27">
        <f>V13/20*100</f>
        <v>91.27272727272728</v>
      </c>
      <c r="Y13" s="25"/>
      <c r="Z13" s="25"/>
      <c r="AA13" s="23"/>
    </row>
    <row r="14" spans="1:27" x14ac:dyDescent="0.25">
      <c r="A14" s="4">
        <v>8</v>
      </c>
      <c r="B14" s="4">
        <v>49</v>
      </c>
      <c r="C14" s="4">
        <v>17</v>
      </c>
      <c r="D14" s="4"/>
      <c r="E14" s="4"/>
      <c r="F14" s="4">
        <f t="shared" ref="F14:F19" si="0">B14*5+C14*4+D14*3</f>
        <v>313</v>
      </c>
      <c r="G14" s="4"/>
      <c r="H14" s="7">
        <f>F14/E3</f>
        <v>4.7424242424242422</v>
      </c>
      <c r="I14" s="7"/>
      <c r="J14" s="7"/>
      <c r="O14" s="26">
        <v>8</v>
      </c>
      <c r="P14" s="26">
        <f>'36.04.02'!B14+'36.04.02'!M14+'36.04.02'!X14</f>
        <v>31</v>
      </c>
      <c r="Q14" s="26">
        <f>'36.04.02'!C14+'36.04.02'!N14+'36.04.02'!Y14</f>
        <v>24</v>
      </c>
      <c r="R14" s="26">
        <f>'36.04.02'!D14+'36.04.02'!O14+'36.04.02'!Z14</f>
        <v>0</v>
      </c>
      <c r="S14" s="26"/>
      <c r="T14" s="26">
        <f t="shared" ref="T14:T19" si="1">P14*5+Q14*4+R14*3</f>
        <v>251</v>
      </c>
      <c r="U14" s="26"/>
      <c r="V14" s="27">
        <f>T14/S3</f>
        <v>4.5636363636363635</v>
      </c>
      <c r="W14" s="27"/>
      <c r="X14" s="27"/>
      <c r="Y14" s="25"/>
      <c r="Z14" s="25"/>
      <c r="AA14" s="23"/>
    </row>
    <row r="15" spans="1:27" x14ac:dyDescent="0.25">
      <c r="A15" s="4">
        <v>9</v>
      </c>
      <c r="B15" s="4">
        <v>39</v>
      </c>
      <c r="C15" s="4">
        <v>27</v>
      </c>
      <c r="D15" s="4"/>
      <c r="E15" s="4"/>
      <c r="F15" s="4">
        <f t="shared" si="0"/>
        <v>303</v>
      </c>
      <c r="G15" s="4"/>
      <c r="H15" s="7">
        <f>F15/E3</f>
        <v>4.5909090909090908</v>
      </c>
      <c r="I15" s="7"/>
      <c r="J15" s="7"/>
      <c r="O15" s="26">
        <v>9</v>
      </c>
      <c r="P15" s="26">
        <f>'36.04.02'!B15+'36.04.02'!M15+'36.04.02'!X15</f>
        <v>32</v>
      </c>
      <c r="Q15" s="26">
        <f>'36.04.02'!C15+'36.04.02'!N15+'36.04.02'!Y15</f>
        <v>23</v>
      </c>
      <c r="R15" s="26">
        <f>'36.04.02'!D15+'36.04.02'!O15+'36.04.02'!Z15</f>
        <v>0</v>
      </c>
      <c r="S15" s="26"/>
      <c r="T15" s="26">
        <f t="shared" si="1"/>
        <v>252</v>
      </c>
      <c r="U15" s="26"/>
      <c r="V15" s="27">
        <f>T15/S3</f>
        <v>4.581818181818182</v>
      </c>
      <c r="W15" s="27"/>
      <c r="X15" s="27"/>
      <c r="Y15" s="25"/>
      <c r="Z15" s="25"/>
      <c r="AA15" s="23"/>
    </row>
    <row r="16" spans="1:27" x14ac:dyDescent="0.25">
      <c r="A16" s="4">
        <v>10</v>
      </c>
      <c r="B16" s="4">
        <v>48</v>
      </c>
      <c r="C16" s="4">
        <v>18</v>
      </c>
      <c r="D16" s="4"/>
      <c r="E16" s="4"/>
      <c r="F16" s="4">
        <f t="shared" si="0"/>
        <v>312</v>
      </c>
      <c r="G16" s="4"/>
      <c r="H16" s="7">
        <f>F16/E3</f>
        <v>4.7272727272727275</v>
      </c>
      <c r="I16" s="7"/>
      <c r="J16" s="7"/>
      <c r="O16" s="26">
        <v>10</v>
      </c>
      <c r="P16" s="26">
        <f>'36.04.02'!B16+'36.04.02'!M16+'36.04.02'!X16</f>
        <v>34</v>
      </c>
      <c r="Q16" s="26">
        <f>'36.04.02'!C16+'36.04.02'!N16+'36.04.02'!Y16</f>
        <v>21</v>
      </c>
      <c r="R16" s="26">
        <f>'36.04.02'!D16+'36.04.02'!O16+'36.04.02'!Z16</f>
        <v>0</v>
      </c>
      <c r="S16" s="26"/>
      <c r="T16" s="26">
        <f t="shared" si="1"/>
        <v>254</v>
      </c>
      <c r="U16" s="26"/>
      <c r="V16" s="27">
        <f>T16/S3</f>
        <v>4.6181818181818182</v>
      </c>
      <c r="W16" s="27"/>
      <c r="X16" s="27"/>
      <c r="Y16" s="25"/>
      <c r="Z16" s="25"/>
      <c r="AA16" s="23"/>
    </row>
    <row r="17" spans="1:27" x14ac:dyDescent="0.25">
      <c r="A17" s="4">
        <v>11</v>
      </c>
      <c r="B17" s="4">
        <v>44</v>
      </c>
      <c r="C17" s="4">
        <v>21</v>
      </c>
      <c r="D17" s="4">
        <v>1</v>
      </c>
      <c r="E17" s="4"/>
      <c r="F17" s="4">
        <f t="shared" si="0"/>
        <v>307</v>
      </c>
      <c r="G17" s="4"/>
      <c r="H17" s="7">
        <f>F17/E3</f>
        <v>4.6515151515151514</v>
      </c>
      <c r="I17" s="7"/>
      <c r="J17" s="7"/>
      <c r="O17" s="26">
        <v>11</v>
      </c>
      <c r="P17" s="26">
        <f>'36.04.02'!B17+'36.04.02'!M17+'36.04.02'!X17</f>
        <v>32</v>
      </c>
      <c r="Q17" s="26">
        <f>'36.04.02'!C17+'36.04.02'!N17+'36.04.02'!Y17</f>
        <v>23</v>
      </c>
      <c r="R17" s="26">
        <f>'36.04.02'!D17+'36.04.02'!O17+'36.04.02'!Z17</f>
        <v>0</v>
      </c>
      <c r="S17" s="26"/>
      <c r="T17" s="26">
        <f t="shared" si="1"/>
        <v>252</v>
      </c>
      <c r="U17" s="26"/>
      <c r="V17" s="27">
        <f>T17/S3</f>
        <v>4.581818181818182</v>
      </c>
      <c r="W17" s="27"/>
      <c r="X17" s="27"/>
      <c r="Y17" s="25"/>
      <c r="Z17" s="25"/>
      <c r="AA17" s="23"/>
    </row>
    <row r="18" spans="1:27" x14ac:dyDescent="0.25">
      <c r="A18" s="4">
        <v>12</v>
      </c>
      <c r="B18" s="4">
        <v>51</v>
      </c>
      <c r="C18" s="4">
        <v>15</v>
      </c>
      <c r="D18" s="4"/>
      <c r="E18" s="4"/>
      <c r="F18" s="4">
        <f t="shared" si="0"/>
        <v>315</v>
      </c>
      <c r="G18" s="4"/>
      <c r="H18" s="7">
        <f>F18/E3</f>
        <v>4.7727272727272725</v>
      </c>
      <c r="I18" s="7"/>
      <c r="J18" s="7"/>
      <c r="O18" s="26">
        <v>12</v>
      </c>
      <c r="P18" s="26">
        <f>'36.04.02'!B18+'36.04.02'!M18+'36.04.02'!X18</f>
        <v>33</v>
      </c>
      <c r="Q18" s="26">
        <f>'36.04.02'!C18+'36.04.02'!N18+'36.04.02'!Y18</f>
        <v>22</v>
      </c>
      <c r="R18" s="26">
        <f>'36.04.02'!D18+'36.04.02'!O18+'36.04.02'!Z18</f>
        <v>0</v>
      </c>
      <c r="S18" s="26"/>
      <c r="T18" s="26">
        <f t="shared" si="1"/>
        <v>253</v>
      </c>
      <c r="U18" s="26"/>
      <c r="V18" s="27">
        <f>T18/S3</f>
        <v>4.5999999999999996</v>
      </c>
      <c r="W18" s="27"/>
      <c r="X18" s="27"/>
      <c r="Y18" s="25"/>
      <c r="Z18" s="25"/>
      <c r="AA18" s="23"/>
    </row>
    <row r="19" spans="1:27" x14ac:dyDescent="0.25">
      <c r="A19" s="4">
        <v>13</v>
      </c>
      <c r="B19" s="4">
        <v>54</v>
      </c>
      <c r="C19" s="4">
        <v>12</v>
      </c>
      <c r="D19" s="4"/>
      <c r="E19" s="4"/>
      <c r="F19" s="4">
        <f t="shared" si="0"/>
        <v>318</v>
      </c>
      <c r="G19" s="4"/>
      <c r="H19" s="7">
        <f>F19/E3</f>
        <v>4.8181818181818183</v>
      </c>
      <c r="I19" s="7"/>
      <c r="J19" s="7"/>
      <c r="O19" s="26">
        <v>13</v>
      </c>
      <c r="P19" s="26">
        <f>'36.04.02'!B19+'36.04.02'!M19+'36.04.02'!X19</f>
        <v>36</v>
      </c>
      <c r="Q19" s="26">
        <f>'36.04.02'!C19+'36.04.02'!N19+'36.04.02'!Y19</f>
        <v>19</v>
      </c>
      <c r="R19" s="26">
        <f>'36.04.02'!D19+'36.04.02'!O19+'36.04.02'!Z19</f>
        <v>0</v>
      </c>
      <c r="S19" s="26"/>
      <c r="T19" s="26">
        <f t="shared" si="1"/>
        <v>256</v>
      </c>
      <c r="U19" s="26"/>
      <c r="V19" s="27">
        <f>T19/S3</f>
        <v>4.6545454545454543</v>
      </c>
      <c r="W19" s="27"/>
      <c r="X19" s="27"/>
      <c r="Y19" s="25"/>
      <c r="Z19" s="25"/>
      <c r="AA19" s="23"/>
    </row>
    <row r="20" spans="1:27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28.303030303030305</v>
      </c>
      <c r="I20" s="7"/>
      <c r="J20" s="7">
        <f>H20/30*100</f>
        <v>94.343434343434353</v>
      </c>
      <c r="O20" s="26" t="s">
        <v>75</v>
      </c>
      <c r="P20" s="26">
        <f>'36.04.02'!B20+'36.04.02'!M20+'36.04.02'!X20</f>
        <v>0</v>
      </c>
      <c r="Q20" s="26">
        <f>'36.04.02'!C20+'36.04.02'!N20+'36.04.02'!Y20</f>
        <v>0</v>
      </c>
      <c r="R20" s="26">
        <f>'36.04.02'!D20+'36.04.02'!O20+'36.04.02'!Z20</f>
        <v>0</v>
      </c>
      <c r="S20" s="26"/>
      <c r="T20" s="26"/>
      <c r="U20" s="26" t="s">
        <v>76</v>
      </c>
      <c r="V20" s="27">
        <f>SUM(V14:V19)</f>
        <v>27.6</v>
      </c>
      <c r="W20" s="27"/>
      <c r="X20" s="27">
        <f>V20/30*100</f>
        <v>92</v>
      </c>
      <c r="Y20" s="25"/>
      <c r="Z20" s="25"/>
      <c r="AA20" s="23"/>
    </row>
    <row r="21" spans="1:27" x14ac:dyDescent="0.25">
      <c r="A21" s="4">
        <v>14</v>
      </c>
      <c r="B21" s="4">
        <v>53</v>
      </c>
      <c r="C21" s="4">
        <v>13</v>
      </c>
      <c r="D21" s="4"/>
      <c r="E21" s="4"/>
      <c r="F21" s="4">
        <f>B21*5+C21*4+D21*3</f>
        <v>317</v>
      </c>
      <c r="G21" s="4"/>
      <c r="H21" s="7">
        <f>F21/E3</f>
        <v>4.8030303030303028</v>
      </c>
      <c r="I21" s="7"/>
      <c r="J21" s="7"/>
      <c r="O21" s="26">
        <v>14</v>
      </c>
      <c r="P21" s="26">
        <f>'36.04.02'!B21+'36.04.02'!M21+'36.04.02'!X21</f>
        <v>29</v>
      </c>
      <c r="Q21" s="26">
        <f>'36.04.02'!C21+'36.04.02'!N21+'36.04.02'!Y21</f>
        <v>26</v>
      </c>
      <c r="R21" s="26">
        <f>'36.04.02'!D21+'36.04.02'!O21+'36.04.02'!Z21</f>
        <v>0</v>
      </c>
      <c r="S21" s="26"/>
      <c r="T21" s="26">
        <f>P21*5+Q21*4+R21*3</f>
        <v>249</v>
      </c>
      <c r="U21" s="26"/>
      <c r="V21" s="27">
        <f>T21/S3</f>
        <v>4.5272727272727273</v>
      </c>
      <c r="W21" s="27"/>
      <c r="X21" s="27"/>
      <c r="Y21" s="25"/>
      <c r="Z21" s="25"/>
      <c r="AA21" s="23"/>
    </row>
    <row r="22" spans="1:27" x14ac:dyDescent="0.25">
      <c r="A22" s="4">
        <v>15</v>
      </c>
      <c r="B22" s="4">
        <v>51</v>
      </c>
      <c r="C22" s="4">
        <v>15</v>
      </c>
      <c r="D22" s="4"/>
      <c r="E22" s="4"/>
      <c r="F22" s="4">
        <f>B22*5+C22*4+D22*3</f>
        <v>315</v>
      </c>
      <c r="G22" s="4"/>
      <c r="H22" s="7">
        <f>F22/E3</f>
        <v>4.7727272727272725</v>
      </c>
      <c r="I22" s="7"/>
      <c r="J22" s="7"/>
      <c r="O22" s="26">
        <v>15</v>
      </c>
      <c r="P22" s="26">
        <f>'36.04.02'!B22+'36.04.02'!M22+'36.04.02'!X22</f>
        <v>24</v>
      </c>
      <c r="Q22" s="26">
        <f>'36.04.02'!C22+'36.04.02'!N22+'36.04.02'!Y22</f>
        <v>31</v>
      </c>
      <c r="R22" s="26">
        <f>'36.04.02'!D22+'36.04.02'!O22+'36.04.02'!Z22</f>
        <v>0</v>
      </c>
      <c r="S22" s="26"/>
      <c r="T22" s="26">
        <f>P22*5+Q22*4+R22*3</f>
        <v>244</v>
      </c>
      <c r="U22" s="26"/>
      <c r="V22" s="27">
        <f>T22/S3</f>
        <v>4.4363636363636365</v>
      </c>
      <c r="W22" s="27"/>
      <c r="X22" s="27"/>
      <c r="Y22" s="25"/>
      <c r="Z22" s="25"/>
      <c r="AA22" s="23"/>
    </row>
    <row r="23" spans="1:27" x14ac:dyDescent="0.25">
      <c r="A23" s="4">
        <v>16</v>
      </c>
      <c r="B23" s="4">
        <v>50</v>
      </c>
      <c r="C23" s="4">
        <v>16</v>
      </c>
      <c r="D23" s="4"/>
      <c r="E23" s="4"/>
      <c r="F23" s="4">
        <f>B23*5+C23*4+D23*3</f>
        <v>314</v>
      </c>
      <c r="G23" s="4"/>
      <c r="H23" s="7">
        <f>F23/E3</f>
        <v>4.7575757575757578</v>
      </c>
      <c r="I23" s="7"/>
      <c r="J23" s="7"/>
      <c r="O23" s="26">
        <v>16</v>
      </c>
      <c r="P23" s="26">
        <f>'36.04.02'!B23+'36.04.02'!M23+'36.04.02'!X23</f>
        <v>24</v>
      </c>
      <c r="Q23" s="26">
        <f>'36.04.02'!C23+'36.04.02'!N23+'36.04.02'!Y23</f>
        <v>29</v>
      </c>
      <c r="R23" s="26">
        <f>'36.04.02'!D23+'36.04.02'!O23+'36.04.02'!Z23</f>
        <v>0</v>
      </c>
      <c r="S23" s="26"/>
      <c r="T23" s="26">
        <f>P23*5+Q23*4+R23*3</f>
        <v>236</v>
      </c>
      <c r="U23" s="26"/>
      <c r="V23" s="27">
        <f>T23/S3</f>
        <v>4.290909090909091</v>
      </c>
      <c r="W23" s="27"/>
      <c r="X23" s="27"/>
      <c r="Y23" s="25"/>
      <c r="Z23" s="25"/>
      <c r="AA23" s="23"/>
    </row>
    <row r="24" spans="1:27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14.333333333333332</v>
      </c>
      <c r="I24" s="7"/>
      <c r="J24" s="7">
        <f>H24/15*100</f>
        <v>95.555555555555543</v>
      </c>
      <c r="O24" s="26" t="s">
        <v>75</v>
      </c>
      <c r="P24" s="26">
        <f>'36.04.02'!B24+'36.04.02'!M24+'36.04.02'!X24</f>
        <v>0</v>
      </c>
      <c r="Q24" s="26">
        <f>'36.04.02'!C24+'36.04.02'!N24+'36.04.02'!Y24</f>
        <v>0</v>
      </c>
      <c r="R24" s="26">
        <f>'36.04.02'!D24+'36.04.02'!O24+'36.04.02'!Z24</f>
        <v>0</v>
      </c>
      <c r="S24" s="26"/>
      <c r="T24" s="26"/>
      <c r="U24" s="26" t="s">
        <v>76</v>
      </c>
      <c r="V24" s="27">
        <f>SUM(V21:V23)</f>
        <v>13.254545454545456</v>
      </c>
      <c r="W24" s="27"/>
      <c r="X24" s="27">
        <f>V24/15*100</f>
        <v>88.36363636363636</v>
      </c>
      <c r="Y24" s="25"/>
      <c r="Z24" s="25"/>
      <c r="AA24" s="23"/>
    </row>
    <row r="25" spans="1:27" x14ac:dyDescent="0.25">
      <c r="A25" s="4">
        <v>17</v>
      </c>
      <c r="B25" s="4">
        <v>52</v>
      </c>
      <c r="C25" s="4">
        <v>14</v>
      </c>
      <c r="D25" s="4"/>
      <c r="E25" s="4"/>
      <c r="F25" s="4">
        <f>B25*5+C25*4+D25*3</f>
        <v>316</v>
      </c>
      <c r="G25" s="4"/>
      <c r="H25" s="7">
        <f>F25/E3</f>
        <v>4.7878787878787881</v>
      </c>
      <c r="I25" s="7"/>
      <c r="J25" s="7"/>
      <c r="O25" s="26">
        <v>17</v>
      </c>
      <c r="P25" s="26">
        <f>'36.04.02'!B25+'36.04.02'!M25+'36.04.02'!X25</f>
        <v>30</v>
      </c>
      <c r="Q25" s="26">
        <f>'36.04.02'!C25+'36.04.02'!N25+'36.04.02'!Y25</f>
        <v>25</v>
      </c>
      <c r="R25" s="26">
        <f>'36.04.02'!D25+'36.04.02'!O25+'36.04.02'!Z25</f>
        <v>0</v>
      </c>
      <c r="S25" s="26"/>
      <c r="T25" s="26">
        <f>P25*5+Q25*4+R25*3</f>
        <v>250</v>
      </c>
      <c r="U25" s="26"/>
      <c r="V25" s="27">
        <f>T25/S3</f>
        <v>4.5454545454545459</v>
      </c>
      <c r="W25" s="27"/>
      <c r="X25" s="27"/>
      <c r="Y25" s="25"/>
      <c r="Z25" s="25"/>
      <c r="AA25" s="23"/>
    </row>
    <row r="26" spans="1:27" x14ac:dyDescent="0.25">
      <c r="A26" s="4">
        <v>18</v>
      </c>
      <c r="B26" s="4">
        <v>44</v>
      </c>
      <c r="C26" s="4">
        <v>21</v>
      </c>
      <c r="D26" s="4">
        <v>1</v>
      </c>
      <c r="E26" s="4"/>
      <c r="F26" s="4">
        <f>B26*5+C26*4+D26*3</f>
        <v>307</v>
      </c>
      <c r="G26" s="4"/>
      <c r="H26" s="7">
        <f>F26/E3</f>
        <v>4.6515151515151514</v>
      </c>
      <c r="I26" s="7"/>
      <c r="J26" s="7"/>
      <c r="O26" s="26">
        <v>18</v>
      </c>
      <c r="P26" s="26">
        <f>'36.04.02'!B26+'36.04.02'!M26+'36.04.02'!X26</f>
        <v>27</v>
      </c>
      <c r="Q26" s="26">
        <f>'36.04.02'!C26+'36.04.02'!N26+'36.04.02'!Y26</f>
        <v>28</v>
      </c>
      <c r="R26" s="26">
        <f>'36.04.02'!D26+'36.04.02'!O26+'36.04.02'!Z26</f>
        <v>0</v>
      </c>
      <c r="S26" s="26"/>
      <c r="T26" s="26">
        <f>P26*5+Q26*4+R26*3</f>
        <v>247</v>
      </c>
      <c r="U26" s="26"/>
      <c r="V26" s="27">
        <f>T26/S3</f>
        <v>4.4909090909090912</v>
      </c>
      <c r="W26" s="27"/>
      <c r="X26" s="27"/>
      <c r="Y26" s="25"/>
      <c r="Z26" s="25"/>
      <c r="AA26" s="23"/>
    </row>
    <row r="27" spans="1:27" x14ac:dyDescent="0.25">
      <c r="A27" s="4">
        <v>19</v>
      </c>
      <c r="B27" s="4">
        <v>50</v>
      </c>
      <c r="C27" s="4">
        <v>16</v>
      </c>
      <c r="D27" s="4"/>
      <c r="E27" s="4"/>
      <c r="F27" s="4">
        <f>B27*5+C27*4+D27*3</f>
        <v>314</v>
      </c>
      <c r="G27" s="4"/>
      <c r="H27" s="7">
        <f>F27/E3</f>
        <v>4.7575757575757578</v>
      </c>
      <c r="I27" s="7"/>
      <c r="J27" s="7"/>
      <c r="O27" s="26">
        <v>19</v>
      </c>
      <c r="P27" s="26">
        <f>'36.04.02'!B27+'36.04.02'!M27+'36.04.02'!X27</f>
        <v>37</v>
      </c>
      <c r="Q27" s="26">
        <f>'36.04.02'!C27+'36.04.02'!N27+'36.04.02'!Y27</f>
        <v>18</v>
      </c>
      <c r="R27" s="26">
        <f>'36.04.02'!D27+'36.04.02'!O27+'36.04.02'!Z27</f>
        <v>0</v>
      </c>
      <c r="S27" s="26"/>
      <c r="T27" s="26">
        <f>P27*5+Q27*4+R27*3</f>
        <v>257</v>
      </c>
      <c r="U27" s="26"/>
      <c r="V27" s="27">
        <f>T27/S3</f>
        <v>4.6727272727272728</v>
      </c>
      <c r="W27" s="27"/>
      <c r="X27" s="27"/>
      <c r="Y27" s="25"/>
      <c r="Z27" s="25"/>
      <c r="AA27" s="23"/>
    </row>
    <row r="28" spans="1:27" x14ac:dyDescent="0.25">
      <c r="A28" s="4">
        <v>20</v>
      </c>
      <c r="B28" s="4">
        <v>54</v>
      </c>
      <c r="C28" s="4">
        <v>12</v>
      </c>
      <c r="D28" s="4"/>
      <c r="E28" s="4"/>
      <c r="F28" s="4">
        <f>B28*5+C28*4+D28*3</f>
        <v>318</v>
      </c>
      <c r="G28" s="4"/>
      <c r="H28" s="7">
        <f>F28/E3</f>
        <v>4.8181818181818183</v>
      </c>
      <c r="I28" s="7"/>
      <c r="J28" s="7"/>
      <c r="O28" s="26">
        <v>20</v>
      </c>
      <c r="P28" s="26">
        <f>'36.04.02'!B28+'36.04.02'!M28+'36.04.02'!X28</f>
        <v>37</v>
      </c>
      <c r="Q28" s="26">
        <f>'36.04.02'!C28+'36.04.02'!N28+'36.04.02'!Y28</f>
        <v>18</v>
      </c>
      <c r="R28" s="26">
        <f>'36.04.02'!D28+'36.04.02'!O28+'36.04.02'!Z28</f>
        <v>0</v>
      </c>
      <c r="S28" s="26"/>
      <c r="T28" s="26">
        <f>P28*5+Q28*4+R28*3</f>
        <v>257</v>
      </c>
      <c r="U28" s="26"/>
      <c r="V28" s="27">
        <f>T28/S3</f>
        <v>4.6727272727272728</v>
      </c>
      <c r="W28" s="27"/>
      <c r="X28" s="27"/>
      <c r="Y28" s="25"/>
      <c r="Z28" s="25"/>
      <c r="AA28" s="23"/>
    </row>
    <row r="29" spans="1:27" x14ac:dyDescent="0.25">
      <c r="A29" s="4">
        <v>21</v>
      </c>
      <c r="B29" s="4">
        <v>59</v>
      </c>
      <c r="C29" s="4">
        <v>7</v>
      </c>
      <c r="D29" s="4"/>
      <c r="E29" s="4"/>
      <c r="F29" s="4">
        <f>B29*5+C29*4+D29*3</f>
        <v>323</v>
      </c>
      <c r="G29" s="4"/>
      <c r="H29" s="7">
        <f>F29/E3</f>
        <v>4.8939393939393936</v>
      </c>
      <c r="I29" s="7"/>
      <c r="J29" s="7"/>
      <c r="O29" s="26">
        <v>21</v>
      </c>
      <c r="P29" s="26">
        <f>'36.04.02'!B29+'36.04.02'!M29+'36.04.02'!X29</f>
        <v>37</v>
      </c>
      <c r="Q29" s="26">
        <f>'36.04.02'!C29+'36.04.02'!N29+'36.04.02'!Y29</f>
        <v>18</v>
      </c>
      <c r="R29" s="26">
        <f>'36.04.02'!D29+'36.04.02'!O29+'36.04.02'!Z29</f>
        <v>0</v>
      </c>
      <c r="S29" s="26"/>
      <c r="T29" s="26">
        <f>P29*5+Q29*4+R29*3</f>
        <v>257</v>
      </c>
      <c r="U29" s="26"/>
      <c r="V29" s="27">
        <f>T29/S3</f>
        <v>4.6727272727272728</v>
      </c>
      <c r="W29" s="27"/>
      <c r="X29" s="27"/>
      <c r="Y29" s="25"/>
      <c r="Z29" s="25"/>
      <c r="AA29" s="23"/>
    </row>
    <row r="30" spans="1:27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23.90909090909091</v>
      </c>
      <c r="I30" s="7"/>
      <c r="J30" s="7">
        <f>H30/25*100</f>
        <v>95.63636363636364</v>
      </c>
      <c r="O30" s="26" t="s">
        <v>75</v>
      </c>
      <c r="P30" s="26"/>
      <c r="Q30" s="26"/>
      <c r="R30" s="26"/>
      <c r="S30" s="26"/>
      <c r="T30" s="26"/>
      <c r="U30" s="26" t="s">
        <v>76</v>
      </c>
      <c r="V30" s="27">
        <f>SUM(V25:V29)</f>
        <v>23.054545454545455</v>
      </c>
      <c r="W30" s="27"/>
      <c r="X30" s="27">
        <f>V30/25*100</f>
        <v>92.218181818181819</v>
      </c>
      <c r="Y30" s="25"/>
      <c r="Z30" s="25"/>
      <c r="AA30" s="23"/>
    </row>
    <row r="31" spans="1:27" x14ac:dyDescent="0.25"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3" spans="1:1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</row>
    <row r="35" spans="1:11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11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11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11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11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3">
    <mergeCell ref="C1:H1"/>
    <mergeCell ref="P1:W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0" zoomScaleNormal="80" workbookViewId="0">
      <selection activeCell="C1" sqref="C1:H1"/>
    </sheetView>
  </sheetViews>
  <sheetFormatPr defaultRowHeight="15" x14ac:dyDescent="0.25"/>
  <sheetData>
    <row r="1" spans="1:10" ht="36.75" customHeight="1" x14ac:dyDescent="0.25">
      <c r="C1" s="79" t="s">
        <v>126</v>
      </c>
      <c r="D1" s="79"/>
      <c r="E1" s="79"/>
      <c r="F1" s="79"/>
      <c r="G1" s="79"/>
      <c r="H1" s="79"/>
    </row>
    <row r="2" spans="1:10" x14ac:dyDescent="0.25">
      <c r="D2" s="20" t="s">
        <v>90</v>
      </c>
    </row>
    <row r="3" spans="1:10" x14ac:dyDescent="0.25">
      <c r="A3" s="5"/>
      <c r="B3" s="5"/>
      <c r="C3" s="5"/>
      <c r="D3" s="5" t="s">
        <v>68</v>
      </c>
      <c r="E3" s="6">
        <v>41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21</v>
      </c>
      <c r="C5" s="4">
        <v>20</v>
      </c>
      <c r="D5" s="4"/>
      <c r="E5" s="4"/>
      <c r="F5" s="4">
        <f>B5*5+C5*4+D5*3</f>
        <v>185</v>
      </c>
      <c r="G5" s="4"/>
      <c r="H5" s="7">
        <f>F5/E3</f>
        <v>4.5121951219512191</v>
      </c>
      <c r="I5" s="7"/>
      <c r="J5" s="7"/>
    </row>
    <row r="6" spans="1:10" x14ac:dyDescent="0.25">
      <c r="A6" s="4">
        <v>2</v>
      </c>
      <c r="B6" s="4">
        <v>20</v>
      </c>
      <c r="C6" s="4">
        <v>21</v>
      </c>
      <c r="D6" s="4"/>
      <c r="E6" s="4"/>
      <c r="F6" s="4">
        <f t="shared" ref="F6:F29" si="0">B6*5+C6*4+D6*3</f>
        <v>184</v>
      </c>
      <c r="G6" s="4"/>
      <c r="H6" s="7">
        <f>F6/E3</f>
        <v>4.4878048780487809</v>
      </c>
      <c r="I6" s="7"/>
      <c r="J6" s="7"/>
    </row>
    <row r="7" spans="1:10" x14ac:dyDescent="0.25">
      <c r="A7" s="4">
        <v>3</v>
      </c>
      <c r="B7" s="4">
        <v>22</v>
      </c>
      <c r="C7" s="4">
        <v>19</v>
      </c>
      <c r="D7" s="4"/>
      <c r="E7" s="4"/>
      <c r="F7" s="4">
        <f t="shared" si="0"/>
        <v>186</v>
      </c>
      <c r="G7" s="4"/>
      <c r="H7" s="7">
        <f>F7/E3</f>
        <v>4.5365853658536581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13.536585365853657</v>
      </c>
      <c r="I8" s="7"/>
      <c r="J8" s="7">
        <f>H8/15*100</f>
        <v>90.243902439024382</v>
      </c>
    </row>
    <row r="9" spans="1:10" x14ac:dyDescent="0.25">
      <c r="A9" s="4">
        <v>4</v>
      </c>
      <c r="B9" s="4">
        <v>26</v>
      </c>
      <c r="C9" s="4">
        <v>15</v>
      </c>
      <c r="D9" s="4"/>
      <c r="E9" s="4"/>
      <c r="F9" s="4">
        <f t="shared" si="0"/>
        <v>190</v>
      </c>
      <c r="G9" s="4"/>
      <c r="H9" s="7">
        <f>F9/E3</f>
        <v>4.6341463414634143</v>
      </c>
      <c r="I9" s="7"/>
      <c r="J9" s="7"/>
    </row>
    <row r="10" spans="1:10" x14ac:dyDescent="0.25">
      <c r="A10" s="4">
        <v>5</v>
      </c>
      <c r="B10" s="4">
        <v>21</v>
      </c>
      <c r="C10" s="4">
        <v>20</v>
      </c>
      <c r="D10" s="4"/>
      <c r="E10" s="4"/>
      <c r="F10" s="4">
        <f t="shared" si="0"/>
        <v>185</v>
      </c>
      <c r="G10" s="4"/>
      <c r="H10" s="7">
        <f>F10/E3</f>
        <v>4.5121951219512191</v>
      </c>
      <c r="I10" s="7"/>
      <c r="J10" s="7"/>
    </row>
    <row r="11" spans="1:10" x14ac:dyDescent="0.25">
      <c r="A11" s="4">
        <v>6</v>
      </c>
      <c r="B11" s="4">
        <v>21</v>
      </c>
      <c r="C11" s="4">
        <v>20</v>
      </c>
      <c r="D11" s="4"/>
      <c r="E11" s="4"/>
      <c r="F11" s="4">
        <f t="shared" si="0"/>
        <v>185</v>
      </c>
      <c r="G11" s="4"/>
      <c r="H11" s="7">
        <f>F11/E3</f>
        <v>4.5121951219512191</v>
      </c>
      <c r="I11" s="7"/>
      <c r="J11" s="7"/>
    </row>
    <row r="12" spans="1:10" x14ac:dyDescent="0.25">
      <c r="A12" s="4">
        <v>7</v>
      </c>
      <c r="B12" s="4">
        <v>31</v>
      </c>
      <c r="C12" s="4">
        <v>10</v>
      </c>
      <c r="D12" s="4"/>
      <c r="E12" s="4"/>
      <c r="F12" s="4">
        <f t="shared" si="0"/>
        <v>195</v>
      </c>
      <c r="G12" s="4"/>
      <c r="H12" s="7">
        <f>F12/E3</f>
        <v>4.7560975609756095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18.414634146341463</v>
      </c>
      <c r="I13" s="7"/>
      <c r="J13" s="7">
        <f>H13/20*100</f>
        <v>92.073170731707307</v>
      </c>
    </row>
    <row r="14" spans="1:10" x14ac:dyDescent="0.25">
      <c r="A14" s="4">
        <v>8</v>
      </c>
      <c r="B14" s="4">
        <v>20</v>
      </c>
      <c r="C14" s="4">
        <v>21</v>
      </c>
      <c r="D14" s="4"/>
      <c r="E14" s="4"/>
      <c r="F14" s="4">
        <f t="shared" si="0"/>
        <v>184</v>
      </c>
      <c r="G14" s="4"/>
      <c r="H14" s="7">
        <f>F14/E3</f>
        <v>4.4878048780487809</v>
      </c>
      <c r="I14" s="7"/>
      <c r="J14" s="7"/>
    </row>
    <row r="15" spans="1:10" x14ac:dyDescent="0.25">
      <c r="A15" s="4">
        <v>9</v>
      </c>
      <c r="B15" s="4">
        <v>33</v>
      </c>
      <c r="C15" s="4">
        <v>8</v>
      </c>
      <c r="D15" s="4"/>
      <c r="E15" s="4"/>
      <c r="F15" s="4">
        <f t="shared" si="0"/>
        <v>197</v>
      </c>
      <c r="G15" s="4"/>
      <c r="H15" s="7">
        <f>F15/E3</f>
        <v>4.8048780487804876</v>
      </c>
      <c r="I15" s="7"/>
      <c r="J15" s="7"/>
    </row>
    <row r="16" spans="1:10" x14ac:dyDescent="0.25">
      <c r="A16" s="4">
        <v>10</v>
      </c>
      <c r="B16" s="4">
        <v>39</v>
      </c>
      <c r="C16" s="4">
        <v>2</v>
      </c>
      <c r="D16" s="4"/>
      <c r="E16" s="4"/>
      <c r="F16" s="4">
        <f t="shared" si="0"/>
        <v>203</v>
      </c>
      <c r="G16" s="4"/>
      <c r="H16" s="7">
        <f>F16/E3</f>
        <v>4.9512195121951219</v>
      </c>
      <c r="I16" s="7"/>
      <c r="J16" s="7"/>
    </row>
    <row r="17" spans="1:10" x14ac:dyDescent="0.25">
      <c r="A17" s="4">
        <v>11</v>
      </c>
      <c r="B17" s="4">
        <v>21</v>
      </c>
      <c r="C17" s="4">
        <v>20</v>
      </c>
      <c r="D17" s="4"/>
      <c r="E17" s="4"/>
      <c r="F17" s="4">
        <f t="shared" si="0"/>
        <v>185</v>
      </c>
      <c r="G17" s="4"/>
      <c r="H17" s="7">
        <f>F17/E3</f>
        <v>4.5121951219512191</v>
      </c>
      <c r="I17" s="7"/>
      <c r="J17" s="7"/>
    </row>
    <row r="18" spans="1:10" x14ac:dyDescent="0.25">
      <c r="A18" s="4">
        <v>12</v>
      </c>
      <c r="B18" s="4">
        <v>24</v>
      </c>
      <c r="C18" s="4">
        <v>17</v>
      </c>
      <c r="D18" s="4"/>
      <c r="E18" s="4"/>
      <c r="F18" s="4">
        <f t="shared" si="0"/>
        <v>188</v>
      </c>
      <c r="G18" s="4"/>
      <c r="H18" s="7">
        <f>F18/E3</f>
        <v>4.5853658536585362</v>
      </c>
      <c r="I18" s="7"/>
      <c r="J18" s="7"/>
    </row>
    <row r="19" spans="1:10" x14ac:dyDescent="0.25">
      <c r="A19" s="4">
        <v>13</v>
      </c>
      <c r="B19" s="4">
        <v>26</v>
      </c>
      <c r="C19" s="4">
        <v>15</v>
      </c>
      <c r="D19" s="4"/>
      <c r="E19" s="4"/>
      <c r="F19" s="4">
        <f t="shared" si="0"/>
        <v>190</v>
      </c>
      <c r="G19" s="4"/>
      <c r="H19" s="7">
        <f>F19/E3</f>
        <v>4.6341463414634143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27.975609756097562</v>
      </c>
      <c r="I20" s="7"/>
      <c r="J20" s="7">
        <f>H20/30*100</f>
        <v>93.252032520325201</v>
      </c>
    </row>
    <row r="21" spans="1:10" x14ac:dyDescent="0.25">
      <c r="A21" s="4">
        <v>14</v>
      </c>
      <c r="B21" s="4">
        <v>27</v>
      </c>
      <c r="C21" s="4">
        <v>14</v>
      </c>
      <c r="D21" s="4"/>
      <c r="E21" s="4"/>
      <c r="F21" s="4">
        <f t="shared" si="0"/>
        <v>191</v>
      </c>
      <c r="G21" s="4"/>
      <c r="H21" s="7">
        <f>F21/E3</f>
        <v>4.6585365853658534</v>
      </c>
      <c r="I21" s="7"/>
      <c r="J21" s="7"/>
    </row>
    <row r="22" spans="1:10" x14ac:dyDescent="0.25">
      <c r="A22" s="4">
        <v>15</v>
      </c>
      <c r="B22" s="4">
        <v>23</v>
      </c>
      <c r="C22" s="4">
        <v>18</v>
      </c>
      <c r="D22" s="4"/>
      <c r="E22" s="4"/>
      <c r="F22" s="4">
        <f t="shared" si="0"/>
        <v>187</v>
      </c>
      <c r="G22" s="4"/>
      <c r="H22" s="7">
        <f>F22/E3</f>
        <v>4.5609756097560972</v>
      </c>
      <c r="I22" s="7"/>
      <c r="J22" s="7"/>
    </row>
    <row r="23" spans="1:10" x14ac:dyDescent="0.25">
      <c r="A23" s="4">
        <v>16</v>
      </c>
      <c r="B23" s="4">
        <v>26</v>
      </c>
      <c r="C23" s="4">
        <v>15</v>
      </c>
      <c r="D23" s="4"/>
      <c r="E23" s="4"/>
      <c r="F23" s="4">
        <f t="shared" si="0"/>
        <v>190</v>
      </c>
      <c r="G23" s="4"/>
      <c r="H23" s="7">
        <f>F23/E3</f>
        <v>4.6341463414634143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13.853658536585364</v>
      </c>
      <c r="I24" s="7"/>
      <c r="J24" s="7">
        <f>H24/15*100</f>
        <v>92.35772357723576</v>
      </c>
    </row>
    <row r="25" spans="1:10" x14ac:dyDescent="0.25">
      <c r="A25" s="4">
        <v>17</v>
      </c>
      <c r="B25" s="4">
        <v>31</v>
      </c>
      <c r="C25" s="4">
        <v>10</v>
      </c>
      <c r="D25" s="4"/>
      <c r="E25" s="4"/>
      <c r="F25" s="4">
        <f t="shared" si="0"/>
        <v>195</v>
      </c>
      <c r="G25" s="4"/>
      <c r="H25" s="7">
        <f>F25/E3</f>
        <v>4.7560975609756095</v>
      </c>
      <c r="I25" s="7"/>
      <c r="J25" s="7"/>
    </row>
    <row r="26" spans="1:10" x14ac:dyDescent="0.25">
      <c r="A26" s="4">
        <v>18</v>
      </c>
      <c r="B26" s="4">
        <v>28</v>
      </c>
      <c r="C26" s="4">
        <v>13</v>
      </c>
      <c r="D26" s="4"/>
      <c r="E26" s="4"/>
      <c r="F26" s="4">
        <f t="shared" si="0"/>
        <v>192</v>
      </c>
      <c r="G26" s="4"/>
      <c r="H26" s="7">
        <f>F26/E3</f>
        <v>4.6829268292682924</v>
      </c>
      <c r="I26" s="7"/>
      <c r="J26" s="7"/>
    </row>
    <row r="27" spans="1:10" x14ac:dyDescent="0.25">
      <c r="A27" s="4">
        <v>19</v>
      </c>
      <c r="B27" s="4">
        <v>27</v>
      </c>
      <c r="C27" s="4">
        <v>14</v>
      </c>
      <c r="D27" s="4"/>
      <c r="E27" s="4"/>
      <c r="F27" s="4">
        <f t="shared" si="0"/>
        <v>191</v>
      </c>
      <c r="G27" s="4"/>
      <c r="H27" s="7">
        <f>F27/E3</f>
        <v>4.6585365853658534</v>
      </c>
      <c r="I27" s="7"/>
      <c r="J27" s="7"/>
    </row>
    <row r="28" spans="1:10" x14ac:dyDescent="0.25">
      <c r="A28" s="4">
        <v>20</v>
      </c>
      <c r="B28" s="4">
        <v>31</v>
      </c>
      <c r="C28" s="4">
        <v>10</v>
      </c>
      <c r="D28" s="4"/>
      <c r="E28" s="4"/>
      <c r="F28" s="4">
        <f t="shared" si="0"/>
        <v>195</v>
      </c>
      <c r="G28" s="4"/>
      <c r="H28" s="7">
        <f>F28/E3</f>
        <v>4.7560975609756095</v>
      </c>
      <c r="I28" s="7"/>
      <c r="J28" s="7"/>
    </row>
    <row r="29" spans="1:10" x14ac:dyDescent="0.25">
      <c r="A29" s="4">
        <v>21</v>
      </c>
      <c r="B29" s="4">
        <v>32</v>
      </c>
      <c r="C29" s="4">
        <v>9</v>
      </c>
      <c r="D29" s="4"/>
      <c r="E29" s="4"/>
      <c r="F29" s="4">
        <f t="shared" si="0"/>
        <v>196</v>
      </c>
      <c r="G29" s="4"/>
      <c r="H29" s="7">
        <f>F29/E3</f>
        <v>4.7804878048780486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23.634146341463413</v>
      </c>
      <c r="I30" s="7"/>
      <c r="J30" s="7">
        <f>H30/25*100</f>
        <v>94.536585365853654</v>
      </c>
    </row>
    <row r="34" spans="1:9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</row>
    <row r="35" spans="1:9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9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9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9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9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2">
    <mergeCell ref="C1:H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70" zoomScaleNormal="70" workbookViewId="0">
      <selection activeCell="C1" sqref="C1:G1"/>
    </sheetView>
  </sheetViews>
  <sheetFormatPr defaultRowHeight="15" x14ac:dyDescent="0.25"/>
  <sheetData>
    <row r="1" spans="1:10" ht="35.25" customHeight="1" x14ac:dyDescent="0.35">
      <c r="C1" s="72" t="s">
        <v>127</v>
      </c>
      <c r="D1" s="72"/>
      <c r="E1" s="72"/>
      <c r="F1" s="72"/>
      <c r="G1" s="72"/>
    </row>
    <row r="2" spans="1:10" x14ac:dyDescent="0.25">
      <c r="A2" s="20" t="s">
        <v>87</v>
      </c>
    </row>
    <row r="3" spans="1:10" x14ac:dyDescent="0.25">
      <c r="A3" s="5"/>
      <c r="B3" s="5"/>
      <c r="C3" s="5"/>
      <c r="D3" s="5" t="s">
        <v>68</v>
      </c>
      <c r="E3" s="6">
        <v>37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17</v>
      </c>
      <c r="C5" s="4">
        <v>19</v>
      </c>
      <c r="D5" s="4">
        <v>1</v>
      </c>
      <c r="E5" s="4"/>
      <c r="F5" s="4">
        <f>B5*5+C5*4+D5*3</f>
        <v>164</v>
      </c>
      <c r="G5" s="4"/>
      <c r="H5" s="7">
        <f>F5/E3</f>
        <v>4.4324324324324325</v>
      </c>
      <c r="I5" s="7"/>
      <c r="J5" s="7"/>
    </row>
    <row r="6" spans="1:10" x14ac:dyDescent="0.25">
      <c r="A6" s="4">
        <v>2</v>
      </c>
      <c r="B6" s="4">
        <v>21</v>
      </c>
      <c r="C6" s="4">
        <v>15</v>
      </c>
      <c r="D6" s="4">
        <v>1</v>
      </c>
      <c r="E6" s="4"/>
      <c r="F6" s="4">
        <f t="shared" ref="F6:F29" si="0">B6*5+C6*4+D6*3</f>
        <v>168</v>
      </c>
      <c r="G6" s="4"/>
      <c r="H6" s="7">
        <f>F6/E3</f>
        <v>4.5405405405405403</v>
      </c>
      <c r="I6" s="7"/>
      <c r="J6" s="7"/>
    </row>
    <row r="7" spans="1:10" x14ac:dyDescent="0.25">
      <c r="A7" s="4">
        <v>3</v>
      </c>
      <c r="B7" s="4">
        <v>27</v>
      </c>
      <c r="C7" s="4">
        <v>10</v>
      </c>
      <c r="D7" s="4"/>
      <c r="E7" s="4"/>
      <c r="F7" s="4">
        <f t="shared" si="0"/>
        <v>175</v>
      </c>
      <c r="G7" s="4"/>
      <c r="H7" s="7">
        <f>F7/E3</f>
        <v>4.7297297297297298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13.702702702702702</v>
      </c>
      <c r="I8" s="7"/>
      <c r="J8" s="7">
        <f>H8/15*100</f>
        <v>91.35135135135134</v>
      </c>
    </row>
    <row r="9" spans="1:10" x14ac:dyDescent="0.25">
      <c r="A9" s="4">
        <v>4</v>
      </c>
      <c r="B9" s="4">
        <v>25</v>
      </c>
      <c r="C9" s="4">
        <v>12</v>
      </c>
      <c r="D9" s="4"/>
      <c r="E9" s="4"/>
      <c r="F9" s="4">
        <f t="shared" si="0"/>
        <v>173</v>
      </c>
      <c r="G9" s="4"/>
      <c r="H9" s="7">
        <f>F9/E3</f>
        <v>4.6756756756756754</v>
      </c>
      <c r="I9" s="7"/>
      <c r="J9" s="7"/>
    </row>
    <row r="10" spans="1:10" x14ac:dyDescent="0.25">
      <c r="A10" s="4">
        <v>5</v>
      </c>
      <c r="B10" s="4">
        <v>23</v>
      </c>
      <c r="C10" s="4">
        <v>14</v>
      </c>
      <c r="D10" s="4"/>
      <c r="E10" s="4"/>
      <c r="F10" s="4">
        <f t="shared" si="0"/>
        <v>171</v>
      </c>
      <c r="G10" s="4"/>
      <c r="H10" s="7">
        <f>F10/E3</f>
        <v>4.6216216216216219</v>
      </c>
      <c r="I10" s="7"/>
      <c r="J10" s="7"/>
    </row>
    <row r="11" spans="1:10" x14ac:dyDescent="0.25">
      <c r="A11" s="4">
        <v>6</v>
      </c>
      <c r="B11" s="4">
        <v>29</v>
      </c>
      <c r="C11" s="4">
        <v>8</v>
      </c>
      <c r="D11" s="4"/>
      <c r="E11" s="4"/>
      <c r="F11" s="4">
        <f t="shared" si="0"/>
        <v>177</v>
      </c>
      <c r="G11" s="4"/>
      <c r="H11" s="7">
        <f>F11/E3</f>
        <v>4.7837837837837842</v>
      </c>
      <c r="I11" s="7"/>
      <c r="J11" s="7"/>
    </row>
    <row r="12" spans="1:10" x14ac:dyDescent="0.25">
      <c r="A12" s="4">
        <v>7</v>
      </c>
      <c r="B12" s="4">
        <v>23</v>
      </c>
      <c r="C12" s="4">
        <v>13</v>
      </c>
      <c r="D12" s="4">
        <v>1</v>
      </c>
      <c r="E12" s="4"/>
      <c r="F12" s="4">
        <f t="shared" si="0"/>
        <v>170</v>
      </c>
      <c r="G12" s="4"/>
      <c r="H12" s="7">
        <f>F12/E3</f>
        <v>4.5945945945945947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18.675675675675677</v>
      </c>
      <c r="I13" s="7"/>
      <c r="J13" s="7">
        <f>H13/20*100</f>
        <v>93.378378378378386</v>
      </c>
    </row>
    <row r="14" spans="1:10" x14ac:dyDescent="0.25">
      <c r="A14" s="4">
        <v>8</v>
      </c>
      <c r="B14" s="4">
        <v>24</v>
      </c>
      <c r="C14" s="4">
        <v>13</v>
      </c>
      <c r="D14" s="4"/>
      <c r="E14" s="4"/>
      <c r="F14" s="4">
        <f t="shared" si="0"/>
        <v>172</v>
      </c>
      <c r="G14" s="4"/>
      <c r="H14" s="7">
        <f>F14/E3</f>
        <v>4.6486486486486482</v>
      </c>
      <c r="I14" s="7"/>
      <c r="J14" s="7"/>
    </row>
    <row r="15" spans="1:10" x14ac:dyDescent="0.25">
      <c r="A15" s="4">
        <v>9</v>
      </c>
      <c r="B15" s="4">
        <v>29</v>
      </c>
      <c r="C15" s="4">
        <v>8</v>
      </c>
      <c r="D15" s="4"/>
      <c r="E15" s="4"/>
      <c r="F15" s="4">
        <f t="shared" si="0"/>
        <v>177</v>
      </c>
      <c r="G15" s="4"/>
      <c r="H15" s="7">
        <f>F15/E3</f>
        <v>4.7837837837837842</v>
      </c>
      <c r="I15" s="7"/>
      <c r="J15" s="7"/>
    </row>
    <row r="16" spans="1:10" x14ac:dyDescent="0.25">
      <c r="A16" s="4">
        <v>10</v>
      </c>
      <c r="B16" s="4">
        <v>30</v>
      </c>
      <c r="C16" s="4">
        <v>7</v>
      </c>
      <c r="D16" s="4"/>
      <c r="E16" s="4"/>
      <c r="F16" s="4">
        <f t="shared" si="0"/>
        <v>178</v>
      </c>
      <c r="G16" s="4"/>
      <c r="H16" s="7">
        <f>F16/E3</f>
        <v>4.8108108108108105</v>
      </c>
      <c r="I16" s="7"/>
      <c r="J16" s="7"/>
    </row>
    <row r="17" spans="1:10" x14ac:dyDescent="0.25">
      <c r="A17" s="4">
        <v>11</v>
      </c>
      <c r="B17" s="4">
        <v>22</v>
      </c>
      <c r="C17" s="4">
        <v>15</v>
      </c>
      <c r="D17" s="4"/>
      <c r="E17" s="4"/>
      <c r="F17" s="4">
        <f t="shared" si="0"/>
        <v>170</v>
      </c>
      <c r="G17" s="4"/>
      <c r="H17" s="7">
        <f>F17/E3</f>
        <v>4.5945945945945947</v>
      </c>
      <c r="I17" s="7"/>
      <c r="J17" s="7"/>
    </row>
    <row r="18" spans="1:10" x14ac:dyDescent="0.25">
      <c r="A18" s="4">
        <v>12</v>
      </c>
      <c r="B18" s="4">
        <v>21</v>
      </c>
      <c r="C18" s="4">
        <v>16</v>
      </c>
      <c r="D18" s="4"/>
      <c r="E18" s="4"/>
      <c r="F18" s="4">
        <f t="shared" si="0"/>
        <v>169</v>
      </c>
      <c r="G18" s="4"/>
      <c r="H18" s="7">
        <f>F18/E3</f>
        <v>4.5675675675675675</v>
      </c>
      <c r="I18" s="7"/>
      <c r="J18" s="7"/>
    </row>
    <row r="19" spans="1:10" x14ac:dyDescent="0.25">
      <c r="A19" s="4">
        <v>13</v>
      </c>
      <c r="B19" s="4">
        <v>21</v>
      </c>
      <c r="C19" s="4">
        <v>16</v>
      </c>
      <c r="D19" s="4"/>
      <c r="E19" s="4"/>
      <c r="F19" s="4">
        <f t="shared" si="0"/>
        <v>169</v>
      </c>
      <c r="G19" s="4"/>
      <c r="H19" s="7">
        <f>F19/E3</f>
        <v>4.5675675675675675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27.972972972972975</v>
      </c>
      <c r="I20" s="7"/>
      <c r="J20" s="7">
        <f>H20/30*100</f>
        <v>93.243243243243256</v>
      </c>
    </row>
    <row r="21" spans="1:10" x14ac:dyDescent="0.25">
      <c r="A21" s="4">
        <v>14</v>
      </c>
      <c r="B21" s="4">
        <v>27</v>
      </c>
      <c r="C21" s="4">
        <v>10</v>
      </c>
      <c r="D21" s="4"/>
      <c r="E21" s="4"/>
      <c r="F21" s="4">
        <f t="shared" si="0"/>
        <v>175</v>
      </c>
      <c r="G21" s="4"/>
      <c r="H21" s="7">
        <f>F21/E3</f>
        <v>4.7297297297297298</v>
      </c>
      <c r="I21" s="7"/>
      <c r="J21" s="7"/>
    </row>
    <row r="22" spans="1:10" x14ac:dyDescent="0.25">
      <c r="A22" s="4">
        <v>15</v>
      </c>
      <c r="B22" s="4">
        <v>26</v>
      </c>
      <c r="C22" s="4">
        <v>11</v>
      </c>
      <c r="D22" s="4"/>
      <c r="E22" s="4"/>
      <c r="F22" s="4">
        <f t="shared" si="0"/>
        <v>174</v>
      </c>
      <c r="G22" s="4"/>
      <c r="H22" s="7">
        <f>F22/E3</f>
        <v>4.7027027027027026</v>
      </c>
      <c r="I22" s="7"/>
      <c r="J22" s="7"/>
    </row>
    <row r="23" spans="1:10" x14ac:dyDescent="0.25">
      <c r="A23" s="4">
        <v>16</v>
      </c>
      <c r="B23" s="4">
        <v>25</v>
      </c>
      <c r="C23" s="4">
        <v>12</v>
      </c>
      <c r="D23" s="4"/>
      <c r="E23" s="4"/>
      <c r="F23" s="4">
        <f t="shared" si="0"/>
        <v>173</v>
      </c>
      <c r="G23" s="4"/>
      <c r="H23" s="7">
        <f>F23/E3</f>
        <v>4.6756756756756754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14.108108108108107</v>
      </c>
      <c r="I24" s="7"/>
      <c r="J24" s="7">
        <f>H24/15*100</f>
        <v>94.054054054054049</v>
      </c>
    </row>
    <row r="25" spans="1:10" x14ac:dyDescent="0.25">
      <c r="A25" s="4">
        <v>17</v>
      </c>
      <c r="B25" s="4">
        <v>23</v>
      </c>
      <c r="C25" s="4">
        <v>14</v>
      </c>
      <c r="D25" s="4"/>
      <c r="E25" s="4"/>
      <c r="F25" s="4">
        <f t="shared" si="0"/>
        <v>171</v>
      </c>
      <c r="G25" s="4"/>
      <c r="H25" s="7">
        <f>F25/E3</f>
        <v>4.6216216216216219</v>
      </c>
      <c r="I25" s="7"/>
      <c r="J25" s="7"/>
    </row>
    <row r="26" spans="1:10" x14ac:dyDescent="0.25">
      <c r="A26" s="4">
        <v>18</v>
      </c>
      <c r="B26" s="4">
        <v>24</v>
      </c>
      <c r="C26" s="4">
        <v>13</v>
      </c>
      <c r="D26" s="4"/>
      <c r="E26" s="4"/>
      <c r="F26" s="4">
        <f t="shared" si="0"/>
        <v>172</v>
      </c>
      <c r="G26" s="4"/>
      <c r="H26" s="7">
        <f>F26/E3</f>
        <v>4.6486486486486482</v>
      </c>
      <c r="I26" s="7"/>
      <c r="J26" s="7"/>
    </row>
    <row r="27" spans="1:10" x14ac:dyDescent="0.25">
      <c r="A27" s="4">
        <v>19</v>
      </c>
      <c r="B27" s="4">
        <v>27</v>
      </c>
      <c r="C27" s="4">
        <v>9</v>
      </c>
      <c r="D27" s="4">
        <v>1</v>
      </c>
      <c r="E27" s="4"/>
      <c r="F27" s="4">
        <f t="shared" si="0"/>
        <v>174</v>
      </c>
      <c r="G27" s="4"/>
      <c r="H27" s="7">
        <f>F27/E3</f>
        <v>4.7027027027027026</v>
      </c>
      <c r="I27" s="7"/>
      <c r="J27" s="7"/>
    </row>
    <row r="28" spans="1:10" x14ac:dyDescent="0.25">
      <c r="A28" s="4">
        <v>20</v>
      </c>
      <c r="B28" s="4">
        <v>31</v>
      </c>
      <c r="C28" s="4">
        <v>6</v>
      </c>
      <c r="D28" s="4"/>
      <c r="E28" s="4"/>
      <c r="F28" s="4">
        <f t="shared" si="0"/>
        <v>179</v>
      </c>
      <c r="G28" s="4"/>
      <c r="H28" s="7">
        <f>F28/E3</f>
        <v>4.8378378378378377</v>
      </c>
      <c r="I28" s="7"/>
      <c r="J28" s="7"/>
    </row>
    <row r="29" spans="1:10" x14ac:dyDescent="0.25">
      <c r="A29" s="4">
        <v>21</v>
      </c>
      <c r="B29" s="4">
        <v>31</v>
      </c>
      <c r="C29" s="4">
        <v>6</v>
      </c>
      <c r="D29" s="4"/>
      <c r="E29" s="4"/>
      <c r="F29" s="4">
        <f t="shared" si="0"/>
        <v>179</v>
      </c>
      <c r="G29" s="4"/>
      <c r="H29" s="7">
        <f>F29/E3</f>
        <v>4.8378378378378377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23.648648648648649</v>
      </c>
      <c r="I30" s="7"/>
      <c r="J30" s="7">
        <f>H30/25*100</f>
        <v>94.594594594594597</v>
      </c>
    </row>
    <row r="33" spans="1:9" ht="15.75" x14ac:dyDescent="0.25">
      <c r="A33" s="70" t="s">
        <v>94</v>
      </c>
      <c r="B33" s="70"/>
      <c r="C33" s="70"/>
      <c r="D33" s="70"/>
      <c r="E33" s="70"/>
      <c r="F33" s="70"/>
      <c r="G33" s="70"/>
      <c r="H33" s="70"/>
      <c r="I33" s="70"/>
    </row>
    <row r="34" spans="1:9" ht="15.75" x14ac:dyDescent="0.25">
      <c r="A34" s="67" t="s">
        <v>95</v>
      </c>
      <c r="B34" s="68"/>
      <c r="C34" s="68"/>
      <c r="D34" s="69"/>
      <c r="E34" s="67" t="s">
        <v>96</v>
      </c>
      <c r="F34" s="68"/>
      <c r="G34" s="68"/>
      <c r="H34" s="68"/>
    </row>
    <row r="35" spans="1:9" ht="15.75" x14ac:dyDescent="0.25">
      <c r="A35" s="67" t="s">
        <v>97</v>
      </c>
      <c r="B35" s="68"/>
      <c r="C35" s="68"/>
      <c r="D35" s="69"/>
      <c r="E35" s="67" t="s">
        <v>98</v>
      </c>
      <c r="F35" s="68"/>
      <c r="G35" s="68"/>
      <c r="H35" s="68"/>
    </row>
    <row r="36" spans="1:9" ht="15.75" x14ac:dyDescent="0.25">
      <c r="A36" s="67" t="s">
        <v>99</v>
      </c>
      <c r="B36" s="68"/>
      <c r="C36" s="68"/>
      <c r="D36" s="69"/>
      <c r="E36" s="67" t="s">
        <v>100</v>
      </c>
      <c r="F36" s="68"/>
      <c r="G36" s="68"/>
      <c r="H36" s="68"/>
    </row>
    <row r="37" spans="1:9" ht="15.75" x14ac:dyDescent="0.25">
      <c r="A37" s="67" t="s">
        <v>101</v>
      </c>
      <c r="B37" s="68"/>
      <c r="C37" s="68"/>
      <c r="D37" s="69"/>
      <c r="E37" s="67" t="s">
        <v>102</v>
      </c>
      <c r="F37" s="68"/>
      <c r="G37" s="68"/>
      <c r="H37" s="68"/>
    </row>
    <row r="38" spans="1:9" ht="15.75" x14ac:dyDescent="0.25">
      <c r="A38" s="67" t="s">
        <v>103</v>
      </c>
      <c r="B38" s="68"/>
      <c r="C38" s="68"/>
      <c r="D38" s="69"/>
      <c r="E38" s="67" t="s">
        <v>104</v>
      </c>
      <c r="F38" s="68"/>
      <c r="G38" s="68"/>
      <c r="H38" s="68"/>
    </row>
  </sheetData>
  <mergeCells count="12">
    <mergeCell ref="C1:G1"/>
    <mergeCell ref="A37:D37"/>
    <mergeCell ref="E37:H37"/>
    <mergeCell ref="A38:D38"/>
    <mergeCell ref="E38:H38"/>
    <mergeCell ref="A33:I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0" zoomScaleNormal="80" workbookViewId="0">
      <selection activeCell="Z42" sqref="Z42"/>
    </sheetView>
  </sheetViews>
  <sheetFormatPr defaultRowHeight="15" x14ac:dyDescent="0.25"/>
  <cols>
    <col min="5" max="5" width="9.140625" customWidth="1"/>
  </cols>
  <sheetData>
    <row r="1" spans="1:10" ht="42.75" customHeight="1" x14ac:dyDescent="0.3">
      <c r="C1" s="80" t="s">
        <v>128</v>
      </c>
      <c r="D1" s="80"/>
      <c r="E1" s="80"/>
      <c r="F1" s="80"/>
      <c r="G1" s="80"/>
      <c r="H1" s="80"/>
    </row>
    <row r="2" spans="1:10" x14ac:dyDescent="0.25">
      <c r="E2" s="23" t="s">
        <v>87</v>
      </c>
    </row>
    <row r="3" spans="1:10" x14ac:dyDescent="0.25">
      <c r="A3" s="5"/>
      <c r="B3" s="5"/>
      <c r="C3" s="5"/>
      <c r="D3" s="5" t="s">
        <v>68</v>
      </c>
      <c r="E3" s="6">
        <v>20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10</v>
      </c>
      <c r="C5" s="4">
        <v>10</v>
      </c>
      <c r="D5" s="4"/>
      <c r="E5" s="4"/>
      <c r="F5" s="4">
        <f>B5*5+C5*4+D5*3</f>
        <v>90</v>
      </c>
      <c r="G5" s="4"/>
      <c r="H5" s="7">
        <f>F5/E3</f>
        <v>4.5</v>
      </c>
      <c r="I5" s="7"/>
      <c r="J5" s="7"/>
    </row>
    <row r="6" spans="1:10" x14ac:dyDescent="0.25">
      <c r="A6" s="4">
        <v>2</v>
      </c>
      <c r="B6" s="4">
        <v>13</v>
      </c>
      <c r="C6" s="4">
        <v>7</v>
      </c>
      <c r="D6" s="4"/>
      <c r="E6" s="4"/>
      <c r="F6" s="4">
        <f>B6*5+C6*4+D6*3</f>
        <v>93</v>
      </c>
      <c r="G6" s="4"/>
      <c r="H6" s="7">
        <f>F6/E3</f>
        <v>4.6500000000000004</v>
      </c>
      <c r="I6" s="7"/>
      <c r="J6" s="7"/>
    </row>
    <row r="7" spans="1:10" x14ac:dyDescent="0.25">
      <c r="A7" s="4">
        <v>3</v>
      </c>
      <c r="B7" s="4">
        <v>14</v>
      </c>
      <c r="C7" s="4">
        <v>6</v>
      </c>
      <c r="D7" s="4"/>
      <c r="E7" s="4"/>
      <c r="F7" s="4">
        <f>B7*5+C7*4+D7*3</f>
        <v>94</v>
      </c>
      <c r="G7" s="4"/>
      <c r="H7" s="7">
        <f>F7/E3</f>
        <v>4.7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13.850000000000001</v>
      </c>
      <c r="I8" s="7"/>
      <c r="J8" s="7">
        <f>H8/15*100</f>
        <v>92.333333333333343</v>
      </c>
    </row>
    <row r="9" spans="1:10" x14ac:dyDescent="0.25">
      <c r="A9" s="4">
        <v>4</v>
      </c>
      <c r="B9" s="4">
        <v>12</v>
      </c>
      <c r="C9" s="4">
        <v>8</v>
      </c>
      <c r="D9" s="4"/>
      <c r="E9" s="4"/>
      <c r="F9" s="4">
        <f>B9*5+C9*4+D9*3</f>
        <v>92</v>
      </c>
      <c r="G9" s="4"/>
      <c r="H9" s="7">
        <f>F9/E3</f>
        <v>4.5999999999999996</v>
      </c>
      <c r="I9" s="7"/>
      <c r="J9" s="7"/>
    </row>
    <row r="10" spans="1:10" x14ac:dyDescent="0.25">
      <c r="A10" s="4">
        <v>5</v>
      </c>
      <c r="B10" s="4">
        <v>12</v>
      </c>
      <c r="C10" s="4">
        <v>8</v>
      </c>
      <c r="D10" s="4"/>
      <c r="E10" s="4"/>
      <c r="F10" s="4">
        <f>B10*5+C10*4+D10*3</f>
        <v>92</v>
      </c>
      <c r="G10" s="4"/>
      <c r="H10" s="7">
        <f>F10/E3</f>
        <v>4.5999999999999996</v>
      </c>
      <c r="I10" s="7"/>
      <c r="J10" s="7"/>
    </row>
    <row r="11" spans="1:10" x14ac:dyDescent="0.25">
      <c r="A11" s="4">
        <v>6</v>
      </c>
      <c r="B11" s="4">
        <v>15</v>
      </c>
      <c r="C11" s="4">
        <v>5</v>
      </c>
      <c r="D11" s="4"/>
      <c r="E11" s="4"/>
      <c r="F11" s="4">
        <f>B11*5+C11*4+D11*3</f>
        <v>95</v>
      </c>
      <c r="G11" s="4"/>
      <c r="H11" s="7">
        <f>F11/E3</f>
        <v>4.75</v>
      </c>
      <c r="I11" s="7"/>
      <c r="J11" s="7"/>
    </row>
    <row r="12" spans="1:10" x14ac:dyDescent="0.25">
      <c r="A12" s="4">
        <v>7</v>
      </c>
      <c r="B12" s="4">
        <v>12</v>
      </c>
      <c r="C12" s="4">
        <v>8</v>
      </c>
      <c r="D12" s="4"/>
      <c r="E12" s="4"/>
      <c r="F12" s="4">
        <f>B12*5+C12*4+D12*3</f>
        <v>92</v>
      </c>
      <c r="G12" s="4"/>
      <c r="H12" s="7">
        <f>F12/E3</f>
        <v>4.5999999999999996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18.549999999999997</v>
      </c>
      <c r="I13" s="7"/>
      <c r="J13" s="7">
        <f>H13/20*100</f>
        <v>92.749999999999986</v>
      </c>
    </row>
    <row r="14" spans="1:10" x14ac:dyDescent="0.25">
      <c r="A14" s="4">
        <v>8</v>
      </c>
      <c r="B14" s="4">
        <v>16</v>
      </c>
      <c r="C14" s="4">
        <v>4</v>
      </c>
      <c r="D14" s="4"/>
      <c r="E14" s="4"/>
      <c r="F14" s="4">
        <f t="shared" ref="F14:F19" si="0">B14*5+C14*4+D14*3</f>
        <v>96</v>
      </c>
      <c r="G14" s="4"/>
      <c r="H14" s="7">
        <f>F14/E3</f>
        <v>4.8</v>
      </c>
      <c r="I14" s="7"/>
      <c r="J14" s="7"/>
    </row>
    <row r="15" spans="1:10" x14ac:dyDescent="0.25">
      <c r="A15" s="4">
        <v>9</v>
      </c>
      <c r="B15" s="4">
        <v>11</v>
      </c>
      <c r="C15" s="4">
        <v>9</v>
      </c>
      <c r="D15" s="4"/>
      <c r="E15" s="4"/>
      <c r="F15" s="4">
        <f t="shared" si="0"/>
        <v>91</v>
      </c>
      <c r="G15" s="4"/>
      <c r="H15" s="7">
        <f>F15/E3</f>
        <v>4.55</v>
      </c>
      <c r="I15" s="7"/>
      <c r="J15" s="7"/>
    </row>
    <row r="16" spans="1:10" x14ac:dyDescent="0.25">
      <c r="A16" s="4">
        <v>10</v>
      </c>
      <c r="B16" s="4">
        <v>15</v>
      </c>
      <c r="C16" s="4">
        <v>5</v>
      </c>
      <c r="D16" s="4"/>
      <c r="E16" s="4"/>
      <c r="F16" s="4">
        <f t="shared" si="0"/>
        <v>95</v>
      </c>
      <c r="G16" s="4"/>
      <c r="H16" s="7">
        <f>F16/E3</f>
        <v>4.75</v>
      </c>
      <c r="I16" s="7"/>
      <c r="J16" s="7"/>
    </row>
    <row r="17" spans="1:10" x14ac:dyDescent="0.25">
      <c r="A17" s="4">
        <v>11</v>
      </c>
      <c r="B17" s="4">
        <v>15</v>
      </c>
      <c r="C17" s="4">
        <v>5</v>
      </c>
      <c r="D17" s="4"/>
      <c r="E17" s="4"/>
      <c r="F17" s="4">
        <f t="shared" si="0"/>
        <v>95</v>
      </c>
      <c r="G17" s="4"/>
      <c r="H17" s="7">
        <f>F17/E3</f>
        <v>4.75</v>
      </c>
      <c r="I17" s="7"/>
      <c r="J17" s="7"/>
    </row>
    <row r="18" spans="1:10" x14ac:dyDescent="0.25">
      <c r="A18" s="4">
        <v>12</v>
      </c>
      <c r="B18" s="4">
        <v>12</v>
      </c>
      <c r="C18" s="4">
        <v>8</v>
      </c>
      <c r="D18" s="4"/>
      <c r="E18" s="4"/>
      <c r="F18" s="4">
        <f t="shared" si="0"/>
        <v>92</v>
      </c>
      <c r="G18" s="4"/>
      <c r="H18" s="7">
        <f>F18/E3</f>
        <v>4.5999999999999996</v>
      </c>
      <c r="I18" s="7"/>
      <c r="J18" s="7"/>
    </row>
    <row r="19" spans="1:10" x14ac:dyDescent="0.25">
      <c r="A19" s="4">
        <v>13</v>
      </c>
      <c r="B19" s="4">
        <v>14</v>
      </c>
      <c r="C19" s="4">
        <v>6</v>
      </c>
      <c r="D19" s="4"/>
      <c r="E19" s="4"/>
      <c r="F19" s="4">
        <f t="shared" si="0"/>
        <v>94</v>
      </c>
      <c r="G19" s="4"/>
      <c r="H19" s="7">
        <f>F19/E3</f>
        <v>4.7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28.150000000000002</v>
      </c>
      <c r="I20" s="7"/>
      <c r="J20" s="7">
        <f>H20/30*100</f>
        <v>93.833333333333329</v>
      </c>
    </row>
    <row r="21" spans="1:10" x14ac:dyDescent="0.25">
      <c r="A21" s="4">
        <v>14</v>
      </c>
      <c r="B21" s="4">
        <v>15</v>
      </c>
      <c r="C21" s="4">
        <v>5</v>
      </c>
      <c r="D21" s="4"/>
      <c r="E21" s="4"/>
      <c r="F21" s="4">
        <f>B21*5+C21*4+D21*3</f>
        <v>95</v>
      </c>
      <c r="G21" s="4"/>
      <c r="H21" s="7">
        <f>F21/E3</f>
        <v>4.75</v>
      </c>
      <c r="I21" s="7"/>
      <c r="J21" s="7"/>
    </row>
    <row r="22" spans="1:10" x14ac:dyDescent="0.25">
      <c r="A22" s="4">
        <v>15</v>
      </c>
      <c r="B22" s="4">
        <v>14</v>
      </c>
      <c r="C22" s="4">
        <v>6</v>
      </c>
      <c r="D22" s="4"/>
      <c r="E22" s="4"/>
      <c r="F22" s="4">
        <f>B22*5+C22*4+D22*3</f>
        <v>94</v>
      </c>
      <c r="G22" s="4"/>
      <c r="H22" s="7">
        <f>F22/E3</f>
        <v>4.7</v>
      </c>
      <c r="I22" s="7"/>
      <c r="J22" s="7"/>
    </row>
    <row r="23" spans="1:10" x14ac:dyDescent="0.25">
      <c r="A23" s="4">
        <v>16</v>
      </c>
      <c r="B23" s="4">
        <v>16</v>
      </c>
      <c r="C23" s="4">
        <v>4</v>
      </c>
      <c r="D23" s="4"/>
      <c r="E23" s="4"/>
      <c r="F23" s="4">
        <f>B23*5+C23*4+D23*3</f>
        <v>96</v>
      </c>
      <c r="G23" s="4"/>
      <c r="H23" s="7">
        <f>F23/E3</f>
        <v>4.8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14.25</v>
      </c>
      <c r="I24" s="7"/>
      <c r="J24" s="7">
        <f>H24/15*100</f>
        <v>95</v>
      </c>
    </row>
    <row r="25" spans="1:10" x14ac:dyDescent="0.25">
      <c r="A25" s="4">
        <v>17</v>
      </c>
      <c r="B25" s="4">
        <v>11</v>
      </c>
      <c r="C25" s="4">
        <v>9</v>
      </c>
      <c r="D25" s="4"/>
      <c r="E25" s="4"/>
      <c r="F25" s="4">
        <f>B25*5+C25*4+D25*3</f>
        <v>91</v>
      </c>
      <c r="G25" s="4"/>
      <c r="H25" s="7">
        <f>F25/E3</f>
        <v>4.55</v>
      </c>
      <c r="I25" s="7"/>
      <c r="J25" s="7"/>
    </row>
    <row r="26" spans="1:10" x14ac:dyDescent="0.25">
      <c r="A26" s="4">
        <v>18</v>
      </c>
      <c r="B26" s="4">
        <v>14</v>
      </c>
      <c r="C26" s="4">
        <v>6</v>
      </c>
      <c r="D26" s="4"/>
      <c r="E26" s="4"/>
      <c r="F26" s="4">
        <f>B26*5+C26*4+D26*3</f>
        <v>94</v>
      </c>
      <c r="G26" s="4"/>
      <c r="H26" s="7">
        <f>F26/E3</f>
        <v>4.7</v>
      </c>
      <c r="I26" s="7"/>
      <c r="J26" s="7"/>
    </row>
    <row r="27" spans="1:10" x14ac:dyDescent="0.25">
      <c r="A27" s="4">
        <v>19</v>
      </c>
      <c r="B27" s="4">
        <v>13</v>
      </c>
      <c r="C27" s="4">
        <v>7</v>
      </c>
      <c r="D27" s="4"/>
      <c r="E27" s="4"/>
      <c r="F27" s="4">
        <f>B27*5+C27*4+D27*3</f>
        <v>93</v>
      </c>
      <c r="G27" s="4"/>
      <c r="H27" s="7">
        <f>F27/E3</f>
        <v>4.6500000000000004</v>
      </c>
      <c r="I27" s="7"/>
      <c r="J27" s="7"/>
    </row>
    <row r="28" spans="1:10" x14ac:dyDescent="0.25">
      <c r="A28" s="4">
        <v>20</v>
      </c>
      <c r="B28" s="4">
        <v>17</v>
      </c>
      <c r="C28" s="4">
        <v>3</v>
      </c>
      <c r="D28" s="4"/>
      <c r="E28" s="4"/>
      <c r="F28" s="4">
        <f>B28*5+C28*4+D28*3</f>
        <v>97</v>
      </c>
      <c r="G28" s="4"/>
      <c r="H28" s="7">
        <f>F28/E3</f>
        <v>4.8499999999999996</v>
      </c>
      <c r="I28" s="7"/>
      <c r="J28" s="7"/>
    </row>
    <row r="29" spans="1:10" x14ac:dyDescent="0.25">
      <c r="A29" s="4">
        <v>21</v>
      </c>
      <c r="B29" s="4">
        <v>17</v>
      </c>
      <c r="C29" s="4">
        <v>3</v>
      </c>
      <c r="D29" s="4"/>
      <c r="E29" s="4"/>
      <c r="F29" s="4">
        <f>B29*5+C29*4+D29*3</f>
        <v>97</v>
      </c>
      <c r="G29" s="4"/>
      <c r="H29" s="7">
        <f>F29/E3</f>
        <v>4.8499999999999996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23.6</v>
      </c>
      <c r="I30" s="7"/>
      <c r="J30" s="7">
        <f>H30/25*100</f>
        <v>94.4</v>
      </c>
    </row>
  </sheetData>
  <mergeCells count="1">
    <mergeCell ref="C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zoomScale="80" zoomScaleNormal="80" workbookViewId="0">
      <selection activeCell="C1" sqref="C1:H1"/>
    </sheetView>
  </sheetViews>
  <sheetFormatPr defaultRowHeight="15" x14ac:dyDescent="0.25"/>
  <sheetData>
    <row r="1" spans="1:36" ht="28.5" customHeight="1" x14ac:dyDescent="0.3">
      <c r="C1" s="76" t="s">
        <v>129</v>
      </c>
      <c r="D1" s="76"/>
      <c r="E1" s="76"/>
      <c r="F1" s="76"/>
      <c r="G1" s="76"/>
      <c r="H1" s="76"/>
      <c r="Q1" s="77" t="s">
        <v>130</v>
      </c>
      <c r="R1" s="77"/>
      <c r="S1" s="77"/>
      <c r="T1" s="77"/>
      <c r="U1" s="77"/>
      <c r="V1" s="77"/>
      <c r="AD1" s="77" t="s">
        <v>131</v>
      </c>
      <c r="AE1" s="77"/>
      <c r="AF1" s="77"/>
      <c r="AG1" s="77"/>
      <c r="AH1" s="77"/>
      <c r="AI1" s="77"/>
    </row>
    <row r="2" spans="1:36" x14ac:dyDescent="0.25">
      <c r="E2" s="23" t="s">
        <v>90</v>
      </c>
      <c r="R2" s="23" t="s">
        <v>90</v>
      </c>
      <c r="AD2" s="23" t="s">
        <v>90</v>
      </c>
    </row>
    <row r="3" spans="1:36" x14ac:dyDescent="0.25">
      <c r="A3" s="5"/>
      <c r="B3" s="5"/>
      <c r="C3" s="5"/>
      <c r="D3" s="5" t="s">
        <v>68</v>
      </c>
      <c r="E3" s="6">
        <v>9</v>
      </c>
      <c r="F3" s="5"/>
      <c r="G3" s="5"/>
      <c r="H3" s="5"/>
      <c r="I3" s="5"/>
      <c r="J3" s="5"/>
      <c r="N3" s="5"/>
      <c r="O3" s="5"/>
      <c r="P3" s="5"/>
      <c r="Q3" s="5" t="s">
        <v>68</v>
      </c>
      <c r="R3" s="6">
        <v>12</v>
      </c>
      <c r="S3" s="5"/>
      <c r="T3" s="5"/>
      <c r="U3" s="5"/>
      <c r="V3" s="5"/>
      <c r="W3" s="5"/>
      <c r="AA3" s="5"/>
      <c r="AB3" s="5"/>
      <c r="AC3" s="5"/>
      <c r="AD3" s="5" t="s">
        <v>68</v>
      </c>
      <c r="AE3" s="6">
        <v>7</v>
      </c>
      <c r="AF3" s="5"/>
      <c r="AG3" s="5"/>
      <c r="AH3" s="5"/>
      <c r="AI3" s="5"/>
      <c r="AJ3" s="5"/>
    </row>
    <row r="4" spans="1:36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N4" s="4" t="s">
        <v>69</v>
      </c>
      <c r="O4" s="4" t="s">
        <v>70</v>
      </c>
      <c r="P4" s="4" t="s">
        <v>71</v>
      </c>
      <c r="Q4" s="4" t="s">
        <v>72</v>
      </c>
      <c r="R4" s="4"/>
      <c r="S4" s="4" t="s">
        <v>73</v>
      </c>
      <c r="T4" s="4"/>
      <c r="U4" s="4" t="s">
        <v>74</v>
      </c>
      <c r="V4" s="4"/>
      <c r="W4" s="4" t="s">
        <v>77</v>
      </c>
      <c r="AA4" s="4" t="s">
        <v>69</v>
      </c>
      <c r="AB4" s="4" t="s">
        <v>70</v>
      </c>
      <c r="AC4" s="4" t="s">
        <v>71</v>
      </c>
      <c r="AD4" s="4" t="s">
        <v>72</v>
      </c>
      <c r="AE4" s="4"/>
      <c r="AF4" s="4" t="s">
        <v>73</v>
      </c>
      <c r="AG4" s="4"/>
      <c r="AH4" s="4" t="s">
        <v>74</v>
      </c>
      <c r="AI4" s="4"/>
      <c r="AJ4" s="4" t="s">
        <v>77</v>
      </c>
    </row>
    <row r="5" spans="1:36" x14ac:dyDescent="0.25">
      <c r="A5" s="4">
        <v>1</v>
      </c>
      <c r="B5" s="4">
        <v>7</v>
      </c>
      <c r="C5" s="4">
        <v>2</v>
      </c>
      <c r="D5" s="4"/>
      <c r="E5" s="4"/>
      <c r="F5" s="4">
        <f>B5*5+C5*4+D5*3</f>
        <v>43</v>
      </c>
      <c r="G5" s="4"/>
      <c r="H5" s="7">
        <f>F5/E3</f>
        <v>4.7777777777777777</v>
      </c>
      <c r="I5" s="7"/>
      <c r="J5" s="7"/>
      <c r="N5" s="4">
        <v>1</v>
      </c>
      <c r="O5" s="4">
        <v>5</v>
      </c>
      <c r="P5" s="4">
        <v>7</v>
      </c>
      <c r="Q5" s="4"/>
      <c r="R5" s="4"/>
      <c r="S5" s="4">
        <f>O5*5+P5*4+Q5*3</f>
        <v>53</v>
      </c>
      <c r="T5" s="4"/>
      <c r="U5" s="7">
        <f>S5/R3</f>
        <v>4.416666666666667</v>
      </c>
      <c r="V5" s="7"/>
      <c r="W5" s="7"/>
      <c r="AA5" s="4">
        <v>1</v>
      </c>
      <c r="AB5" s="4">
        <v>2</v>
      </c>
      <c r="AC5" s="4">
        <v>5</v>
      </c>
      <c r="AD5" s="4"/>
      <c r="AE5" s="4"/>
      <c r="AF5" s="4">
        <f>AB5*5+AC5*4+AD5*3</f>
        <v>30</v>
      </c>
      <c r="AG5" s="4"/>
      <c r="AH5" s="7">
        <f>AF5/AE3</f>
        <v>4.2857142857142856</v>
      </c>
      <c r="AI5" s="7"/>
      <c r="AJ5" s="7"/>
    </row>
    <row r="6" spans="1:36" x14ac:dyDescent="0.25">
      <c r="A6" s="4">
        <v>2</v>
      </c>
      <c r="B6" s="4">
        <v>7</v>
      </c>
      <c r="C6" s="4">
        <v>2</v>
      </c>
      <c r="D6" s="4"/>
      <c r="E6" s="4"/>
      <c r="F6" s="4">
        <f t="shared" ref="F6:F29" si="0">B6*5+C6*4+D6*3</f>
        <v>43</v>
      </c>
      <c r="G6" s="4"/>
      <c r="H6" s="7">
        <f>F6/E3</f>
        <v>4.7777777777777777</v>
      </c>
      <c r="I6" s="7"/>
      <c r="J6" s="7"/>
      <c r="N6" s="4">
        <v>2</v>
      </c>
      <c r="O6" s="4">
        <v>7</v>
      </c>
      <c r="P6" s="4">
        <v>5</v>
      </c>
      <c r="Q6" s="4"/>
      <c r="R6" s="4"/>
      <c r="S6" s="4">
        <f t="shared" ref="S6:S29" si="1">O6*5+P6*4+Q6*3</f>
        <v>55</v>
      </c>
      <c r="T6" s="4"/>
      <c r="U6" s="7">
        <f>S6/R3</f>
        <v>4.583333333333333</v>
      </c>
      <c r="V6" s="7"/>
      <c r="W6" s="7"/>
      <c r="AA6" s="4">
        <v>2</v>
      </c>
      <c r="AB6" s="4">
        <v>4</v>
      </c>
      <c r="AC6" s="4">
        <v>3</v>
      </c>
      <c r="AD6" s="4"/>
      <c r="AE6" s="4"/>
      <c r="AF6" s="4">
        <f t="shared" ref="AF6:AF29" si="2">AB6*5+AC6*4+AD6*3</f>
        <v>32</v>
      </c>
      <c r="AG6" s="4"/>
      <c r="AH6" s="7">
        <f>AF6/AE3</f>
        <v>4.5714285714285712</v>
      </c>
      <c r="AI6" s="7"/>
      <c r="AJ6" s="7"/>
    </row>
    <row r="7" spans="1:36" x14ac:dyDescent="0.25">
      <c r="A7" s="4">
        <v>3</v>
      </c>
      <c r="B7" s="4">
        <v>6</v>
      </c>
      <c r="C7" s="4">
        <v>3</v>
      </c>
      <c r="D7" s="4"/>
      <c r="E7" s="4"/>
      <c r="F7" s="4">
        <f t="shared" si="0"/>
        <v>42</v>
      </c>
      <c r="G7" s="4"/>
      <c r="H7" s="7">
        <f>F7/E3</f>
        <v>4.666666666666667</v>
      </c>
      <c r="I7" s="7"/>
      <c r="J7" s="7"/>
      <c r="N7" s="4">
        <v>3</v>
      </c>
      <c r="O7" s="4">
        <v>8</v>
      </c>
      <c r="P7" s="4">
        <v>4</v>
      </c>
      <c r="Q7" s="4"/>
      <c r="R7" s="4"/>
      <c r="S7" s="4">
        <f t="shared" si="1"/>
        <v>56</v>
      </c>
      <c r="T7" s="4"/>
      <c r="U7" s="7">
        <f>S7/R3</f>
        <v>4.666666666666667</v>
      </c>
      <c r="V7" s="7"/>
      <c r="W7" s="7"/>
      <c r="AA7" s="4">
        <v>3</v>
      </c>
      <c r="AB7" s="4">
        <v>4</v>
      </c>
      <c r="AC7" s="4">
        <v>3</v>
      </c>
      <c r="AD7" s="4"/>
      <c r="AE7" s="4"/>
      <c r="AF7" s="4">
        <f t="shared" si="2"/>
        <v>32</v>
      </c>
      <c r="AG7" s="4"/>
      <c r="AH7" s="7">
        <f>AF7/AE3</f>
        <v>4.5714285714285712</v>
      </c>
      <c r="AI7" s="7"/>
      <c r="AJ7" s="7"/>
    </row>
    <row r="8" spans="1:36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14.222222222222221</v>
      </c>
      <c r="I8" s="7"/>
      <c r="J8" s="7">
        <f>H8/15*100</f>
        <v>94.81481481481481</v>
      </c>
      <c r="N8" s="4" t="s">
        <v>75</v>
      </c>
      <c r="O8" s="4"/>
      <c r="P8" s="4"/>
      <c r="Q8" s="4"/>
      <c r="R8" s="4"/>
      <c r="S8" s="4"/>
      <c r="T8" s="4" t="s">
        <v>76</v>
      </c>
      <c r="U8" s="7">
        <f>U5+U6+U7</f>
        <v>13.666666666666668</v>
      </c>
      <c r="V8" s="7"/>
      <c r="W8" s="7">
        <f>U8/15*100</f>
        <v>91.111111111111114</v>
      </c>
      <c r="AA8" s="4" t="s">
        <v>75</v>
      </c>
      <c r="AB8" s="4"/>
      <c r="AC8" s="4"/>
      <c r="AD8" s="4"/>
      <c r="AE8" s="4"/>
      <c r="AF8" s="4"/>
      <c r="AG8" s="4" t="s">
        <v>76</v>
      </c>
      <c r="AH8" s="7">
        <f>AH5+AH6+AH7</f>
        <v>13.428571428571429</v>
      </c>
      <c r="AI8" s="7"/>
      <c r="AJ8" s="7">
        <f>AH8/15*100</f>
        <v>89.523809523809533</v>
      </c>
    </row>
    <row r="9" spans="1:36" x14ac:dyDescent="0.25">
      <c r="A9" s="4">
        <v>4</v>
      </c>
      <c r="B9" s="4">
        <v>3</v>
      </c>
      <c r="C9" s="4">
        <v>6</v>
      </c>
      <c r="D9" s="4"/>
      <c r="E9" s="4"/>
      <c r="F9" s="4">
        <f t="shared" si="0"/>
        <v>39</v>
      </c>
      <c r="G9" s="4"/>
      <c r="H9" s="7">
        <f>F9/E3</f>
        <v>4.333333333333333</v>
      </c>
      <c r="I9" s="7"/>
      <c r="J9" s="7"/>
      <c r="N9" s="4">
        <v>4</v>
      </c>
      <c r="O9" s="4">
        <v>6</v>
      </c>
      <c r="P9" s="4">
        <v>6</v>
      </c>
      <c r="Q9" s="4"/>
      <c r="R9" s="4"/>
      <c r="S9" s="4">
        <f t="shared" si="1"/>
        <v>54</v>
      </c>
      <c r="T9" s="4"/>
      <c r="U9" s="7">
        <f>S9/R3</f>
        <v>4.5</v>
      </c>
      <c r="V9" s="7"/>
      <c r="W9" s="7"/>
      <c r="AA9" s="4">
        <v>4</v>
      </c>
      <c r="AB9" s="4">
        <v>3</v>
      </c>
      <c r="AC9" s="4">
        <v>4</v>
      </c>
      <c r="AD9" s="4"/>
      <c r="AE9" s="4"/>
      <c r="AF9" s="4">
        <f t="shared" si="2"/>
        <v>31</v>
      </c>
      <c r="AG9" s="4"/>
      <c r="AH9" s="7">
        <f>AF9/AE3</f>
        <v>4.4285714285714288</v>
      </c>
      <c r="AI9" s="7"/>
      <c r="AJ9" s="7"/>
    </row>
    <row r="10" spans="1:36" x14ac:dyDescent="0.25">
      <c r="A10" s="4">
        <v>5</v>
      </c>
      <c r="B10" s="4">
        <v>2</v>
      </c>
      <c r="C10" s="4">
        <v>7</v>
      </c>
      <c r="D10" s="4"/>
      <c r="E10" s="4"/>
      <c r="F10" s="4">
        <f t="shared" si="0"/>
        <v>38</v>
      </c>
      <c r="G10" s="4"/>
      <c r="H10" s="7">
        <f>F10/E3</f>
        <v>4.2222222222222223</v>
      </c>
      <c r="I10" s="7"/>
      <c r="J10" s="7"/>
      <c r="N10" s="4">
        <v>5</v>
      </c>
      <c r="O10" s="4">
        <v>8</v>
      </c>
      <c r="P10" s="4">
        <v>4</v>
      </c>
      <c r="Q10" s="4"/>
      <c r="R10" s="4"/>
      <c r="S10" s="4">
        <f t="shared" si="1"/>
        <v>56</v>
      </c>
      <c r="T10" s="4"/>
      <c r="U10" s="7">
        <f>S10/R3</f>
        <v>4.666666666666667</v>
      </c>
      <c r="V10" s="7"/>
      <c r="W10" s="7"/>
      <c r="AA10" s="4">
        <v>5</v>
      </c>
      <c r="AB10" s="4">
        <v>5</v>
      </c>
      <c r="AC10" s="4">
        <v>2</v>
      </c>
      <c r="AD10" s="4"/>
      <c r="AE10" s="4"/>
      <c r="AF10" s="4">
        <f t="shared" si="2"/>
        <v>33</v>
      </c>
      <c r="AG10" s="4"/>
      <c r="AH10" s="7">
        <f>AF10/AE3</f>
        <v>4.7142857142857144</v>
      </c>
      <c r="AI10" s="7"/>
      <c r="AJ10" s="7"/>
    </row>
    <row r="11" spans="1:36" x14ac:dyDescent="0.25">
      <c r="A11" s="4">
        <v>6</v>
      </c>
      <c r="B11" s="4">
        <v>6</v>
      </c>
      <c r="C11" s="4">
        <v>3</v>
      </c>
      <c r="D11" s="4"/>
      <c r="E11" s="4"/>
      <c r="F11" s="4">
        <f t="shared" si="0"/>
        <v>42</v>
      </c>
      <c r="G11" s="4"/>
      <c r="H11" s="7">
        <f>F11/E3</f>
        <v>4.666666666666667</v>
      </c>
      <c r="I11" s="7"/>
      <c r="J11" s="7"/>
      <c r="N11" s="4">
        <v>6</v>
      </c>
      <c r="O11" s="4">
        <v>5</v>
      </c>
      <c r="P11" s="4">
        <v>7</v>
      </c>
      <c r="Q11" s="4"/>
      <c r="R11" s="4"/>
      <c r="S11" s="4">
        <f t="shared" si="1"/>
        <v>53</v>
      </c>
      <c r="T11" s="4"/>
      <c r="U11" s="7">
        <f>S11/R3</f>
        <v>4.416666666666667</v>
      </c>
      <c r="V11" s="7"/>
      <c r="W11" s="7"/>
      <c r="AA11" s="4">
        <v>6</v>
      </c>
      <c r="AB11" s="4">
        <v>5</v>
      </c>
      <c r="AC11" s="4">
        <v>2</v>
      </c>
      <c r="AD11" s="4"/>
      <c r="AE11" s="4"/>
      <c r="AF11" s="4">
        <f t="shared" si="2"/>
        <v>33</v>
      </c>
      <c r="AG11" s="4"/>
      <c r="AH11" s="7">
        <f>AF11/AE3</f>
        <v>4.7142857142857144</v>
      </c>
      <c r="AI11" s="7"/>
      <c r="AJ11" s="7"/>
    </row>
    <row r="12" spans="1:36" x14ac:dyDescent="0.25">
      <c r="A12" s="4">
        <v>7</v>
      </c>
      <c r="B12" s="4">
        <v>6</v>
      </c>
      <c r="C12" s="4">
        <v>3</v>
      </c>
      <c r="D12" s="4"/>
      <c r="E12" s="4"/>
      <c r="F12" s="4">
        <f t="shared" si="0"/>
        <v>42</v>
      </c>
      <c r="G12" s="4"/>
      <c r="H12" s="7">
        <f>F12/E3</f>
        <v>4.666666666666667</v>
      </c>
      <c r="I12" s="7"/>
      <c r="J12" s="7"/>
      <c r="N12" s="4">
        <v>7</v>
      </c>
      <c r="O12" s="4">
        <v>5</v>
      </c>
      <c r="P12" s="4">
        <v>7</v>
      </c>
      <c r="Q12" s="4"/>
      <c r="R12" s="4"/>
      <c r="S12" s="4">
        <f t="shared" si="1"/>
        <v>53</v>
      </c>
      <c r="T12" s="4"/>
      <c r="U12" s="7">
        <f>S12/R3</f>
        <v>4.416666666666667</v>
      </c>
      <c r="V12" s="7"/>
      <c r="W12" s="7"/>
      <c r="AA12" s="4">
        <v>7</v>
      </c>
      <c r="AB12" s="4">
        <v>5</v>
      </c>
      <c r="AC12" s="4">
        <v>2</v>
      </c>
      <c r="AD12" s="4"/>
      <c r="AE12" s="4"/>
      <c r="AF12" s="4">
        <f t="shared" si="2"/>
        <v>33</v>
      </c>
      <c r="AG12" s="4"/>
      <c r="AH12" s="7">
        <f>AF12/AE3</f>
        <v>4.7142857142857144</v>
      </c>
      <c r="AI12" s="7"/>
      <c r="AJ12" s="7"/>
    </row>
    <row r="13" spans="1:36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17.888888888888889</v>
      </c>
      <c r="I13" s="7"/>
      <c r="J13" s="7">
        <f>H13/20*100</f>
        <v>89.444444444444443</v>
      </c>
      <c r="N13" s="4" t="s">
        <v>75</v>
      </c>
      <c r="O13" s="4"/>
      <c r="P13" s="4"/>
      <c r="Q13" s="4"/>
      <c r="R13" s="4"/>
      <c r="S13" s="4"/>
      <c r="T13" s="4" t="s">
        <v>76</v>
      </c>
      <c r="U13" s="7">
        <f>SUM(U9:U12)</f>
        <v>18.000000000000004</v>
      </c>
      <c r="V13" s="7"/>
      <c r="W13" s="7">
        <f>U13/20*100</f>
        <v>90.000000000000014</v>
      </c>
      <c r="AA13" s="4" t="s">
        <v>75</v>
      </c>
      <c r="AB13" s="4"/>
      <c r="AC13" s="4"/>
      <c r="AD13" s="4"/>
      <c r="AE13" s="4"/>
      <c r="AF13" s="4"/>
      <c r="AG13" s="4" t="s">
        <v>76</v>
      </c>
      <c r="AH13" s="7">
        <f>SUM(AH9:AH12)</f>
        <v>18.571428571428573</v>
      </c>
      <c r="AI13" s="7"/>
      <c r="AJ13" s="7">
        <f>AH13/20*100</f>
        <v>92.857142857142861</v>
      </c>
    </row>
    <row r="14" spans="1:36" x14ac:dyDescent="0.25">
      <c r="A14" s="4">
        <v>8</v>
      </c>
      <c r="B14" s="4">
        <v>7</v>
      </c>
      <c r="C14" s="4">
        <v>2</v>
      </c>
      <c r="D14" s="4"/>
      <c r="E14" s="4"/>
      <c r="F14" s="4">
        <f t="shared" si="0"/>
        <v>43</v>
      </c>
      <c r="G14" s="4"/>
      <c r="H14" s="7">
        <f>F14/E3</f>
        <v>4.7777777777777777</v>
      </c>
      <c r="I14" s="7"/>
      <c r="J14" s="7"/>
      <c r="N14" s="4">
        <v>8</v>
      </c>
      <c r="O14" s="4">
        <v>7</v>
      </c>
      <c r="P14" s="4">
        <v>5</v>
      </c>
      <c r="Q14" s="4"/>
      <c r="R14" s="4"/>
      <c r="S14" s="4">
        <f t="shared" si="1"/>
        <v>55</v>
      </c>
      <c r="T14" s="4"/>
      <c r="U14" s="7">
        <f>S14/R3</f>
        <v>4.583333333333333</v>
      </c>
      <c r="V14" s="7"/>
      <c r="W14" s="7"/>
      <c r="AA14" s="4">
        <v>8</v>
      </c>
      <c r="AB14" s="4">
        <v>4</v>
      </c>
      <c r="AC14" s="4">
        <v>3</v>
      </c>
      <c r="AD14" s="4"/>
      <c r="AE14" s="4"/>
      <c r="AF14" s="4">
        <f t="shared" si="2"/>
        <v>32</v>
      </c>
      <c r="AG14" s="4"/>
      <c r="AH14" s="7">
        <f>AF14/AE3</f>
        <v>4.5714285714285712</v>
      </c>
      <c r="AI14" s="7"/>
      <c r="AJ14" s="7"/>
    </row>
    <row r="15" spans="1:36" x14ac:dyDescent="0.25">
      <c r="A15" s="4">
        <v>9</v>
      </c>
      <c r="B15" s="4">
        <v>5</v>
      </c>
      <c r="C15" s="4">
        <v>4</v>
      </c>
      <c r="D15" s="4"/>
      <c r="E15" s="4"/>
      <c r="F15" s="4">
        <f t="shared" si="0"/>
        <v>41</v>
      </c>
      <c r="G15" s="4"/>
      <c r="H15" s="7">
        <f>F15/E3</f>
        <v>4.5555555555555554</v>
      </c>
      <c r="I15" s="7"/>
      <c r="J15" s="7"/>
      <c r="N15" s="4">
        <v>9</v>
      </c>
      <c r="O15" s="4">
        <v>5</v>
      </c>
      <c r="P15" s="4">
        <v>7</v>
      </c>
      <c r="Q15" s="4"/>
      <c r="R15" s="4"/>
      <c r="S15" s="4">
        <f t="shared" si="1"/>
        <v>53</v>
      </c>
      <c r="T15" s="4"/>
      <c r="U15" s="7">
        <f>S15/R3</f>
        <v>4.416666666666667</v>
      </c>
      <c r="V15" s="7"/>
      <c r="W15" s="7"/>
      <c r="AA15" s="4">
        <v>9</v>
      </c>
      <c r="AB15" s="4">
        <v>3</v>
      </c>
      <c r="AC15" s="4">
        <v>4</v>
      </c>
      <c r="AD15" s="4"/>
      <c r="AE15" s="4"/>
      <c r="AF15" s="4">
        <f t="shared" si="2"/>
        <v>31</v>
      </c>
      <c r="AG15" s="4"/>
      <c r="AH15" s="7">
        <f>AF15/AE3</f>
        <v>4.4285714285714288</v>
      </c>
      <c r="AI15" s="7"/>
      <c r="AJ15" s="7"/>
    </row>
    <row r="16" spans="1:36" x14ac:dyDescent="0.25">
      <c r="A16" s="4">
        <v>10</v>
      </c>
      <c r="B16" s="4">
        <v>8</v>
      </c>
      <c r="C16" s="4">
        <v>1</v>
      </c>
      <c r="D16" s="4"/>
      <c r="E16" s="4"/>
      <c r="F16" s="4">
        <f t="shared" si="0"/>
        <v>44</v>
      </c>
      <c r="G16" s="4"/>
      <c r="H16" s="7">
        <f>F16/E3</f>
        <v>4.8888888888888893</v>
      </c>
      <c r="I16" s="7"/>
      <c r="J16" s="7"/>
      <c r="N16" s="4">
        <v>10</v>
      </c>
      <c r="O16" s="4">
        <v>9</v>
      </c>
      <c r="P16" s="4">
        <v>3</v>
      </c>
      <c r="Q16" s="4"/>
      <c r="R16" s="4"/>
      <c r="S16" s="4">
        <f t="shared" si="1"/>
        <v>57</v>
      </c>
      <c r="T16" s="4"/>
      <c r="U16" s="7">
        <f>S16/R3</f>
        <v>4.75</v>
      </c>
      <c r="V16" s="7"/>
      <c r="W16" s="7"/>
      <c r="AA16" s="4">
        <v>10</v>
      </c>
      <c r="AB16" s="4">
        <v>5</v>
      </c>
      <c r="AC16" s="4">
        <v>2</v>
      </c>
      <c r="AD16" s="4"/>
      <c r="AE16" s="4"/>
      <c r="AF16" s="4">
        <f t="shared" si="2"/>
        <v>33</v>
      </c>
      <c r="AG16" s="4"/>
      <c r="AH16" s="7">
        <f>AF16/AE3</f>
        <v>4.7142857142857144</v>
      </c>
      <c r="AI16" s="7"/>
      <c r="AJ16" s="7"/>
    </row>
    <row r="17" spans="1:36" x14ac:dyDescent="0.25">
      <c r="A17" s="4">
        <v>11</v>
      </c>
      <c r="B17" s="4">
        <v>7</v>
      </c>
      <c r="C17" s="4">
        <v>2</v>
      </c>
      <c r="D17" s="4"/>
      <c r="E17" s="4"/>
      <c r="F17" s="4">
        <f t="shared" si="0"/>
        <v>43</v>
      </c>
      <c r="G17" s="4"/>
      <c r="H17" s="7">
        <f>F17/E3</f>
        <v>4.7777777777777777</v>
      </c>
      <c r="I17" s="7"/>
      <c r="J17" s="7"/>
      <c r="N17" s="4">
        <v>11</v>
      </c>
      <c r="O17" s="4">
        <v>10</v>
      </c>
      <c r="P17" s="4">
        <v>2</v>
      </c>
      <c r="Q17" s="4"/>
      <c r="R17" s="4"/>
      <c r="S17" s="4">
        <f t="shared" si="1"/>
        <v>58</v>
      </c>
      <c r="T17" s="4"/>
      <c r="U17" s="7">
        <f>S17/R3</f>
        <v>4.833333333333333</v>
      </c>
      <c r="V17" s="7"/>
      <c r="W17" s="7"/>
      <c r="AA17" s="4">
        <v>11</v>
      </c>
      <c r="AB17" s="4">
        <v>5</v>
      </c>
      <c r="AC17" s="4">
        <v>2</v>
      </c>
      <c r="AD17" s="4"/>
      <c r="AE17" s="4"/>
      <c r="AF17" s="4">
        <f t="shared" si="2"/>
        <v>33</v>
      </c>
      <c r="AG17" s="4"/>
      <c r="AH17" s="7">
        <f>AF17/AE3</f>
        <v>4.7142857142857144</v>
      </c>
      <c r="AI17" s="7"/>
      <c r="AJ17" s="7"/>
    </row>
    <row r="18" spans="1:36" x14ac:dyDescent="0.25">
      <c r="A18" s="4">
        <v>12</v>
      </c>
      <c r="B18" s="4">
        <v>6</v>
      </c>
      <c r="C18" s="4">
        <v>3</v>
      </c>
      <c r="D18" s="4"/>
      <c r="E18" s="4"/>
      <c r="F18" s="4">
        <f t="shared" si="0"/>
        <v>42</v>
      </c>
      <c r="G18" s="4"/>
      <c r="H18" s="7">
        <f>F18/E3</f>
        <v>4.666666666666667</v>
      </c>
      <c r="I18" s="7"/>
      <c r="J18" s="7"/>
      <c r="N18" s="4">
        <v>12</v>
      </c>
      <c r="O18" s="4">
        <v>9</v>
      </c>
      <c r="P18" s="4">
        <v>3</v>
      </c>
      <c r="Q18" s="4"/>
      <c r="R18" s="4"/>
      <c r="S18" s="4">
        <f t="shared" si="1"/>
        <v>57</v>
      </c>
      <c r="T18" s="4"/>
      <c r="U18" s="7">
        <f>S18/R3</f>
        <v>4.75</v>
      </c>
      <c r="V18" s="7"/>
      <c r="W18" s="7"/>
      <c r="AA18" s="4">
        <v>12</v>
      </c>
      <c r="AB18" s="4">
        <v>5</v>
      </c>
      <c r="AC18" s="4">
        <v>2</v>
      </c>
      <c r="AD18" s="4"/>
      <c r="AE18" s="4"/>
      <c r="AF18" s="4">
        <f t="shared" si="2"/>
        <v>33</v>
      </c>
      <c r="AG18" s="4"/>
      <c r="AH18" s="7">
        <f>AF18/AE3</f>
        <v>4.7142857142857144</v>
      </c>
      <c r="AI18" s="7"/>
      <c r="AJ18" s="7"/>
    </row>
    <row r="19" spans="1:36" x14ac:dyDescent="0.25">
      <c r="A19" s="4">
        <v>13</v>
      </c>
      <c r="B19" s="4">
        <v>3</v>
      </c>
      <c r="C19" s="4">
        <v>6</v>
      </c>
      <c r="D19" s="4"/>
      <c r="E19" s="4"/>
      <c r="F19" s="4">
        <f t="shared" si="0"/>
        <v>39</v>
      </c>
      <c r="G19" s="4"/>
      <c r="H19" s="7">
        <f>F19/E3</f>
        <v>4.333333333333333</v>
      </c>
      <c r="I19" s="7"/>
      <c r="J19" s="7"/>
      <c r="N19" s="4">
        <v>13</v>
      </c>
      <c r="O19" s="4">
        <v>5</v>
      </c>
      <c r="P19" s="4">
        <v>7</v>
      </c>
      <c r="Q19" s="4"/>
      <c r="R19" s="4"/>
      <c r="S19" s="4">
        <f t="shared" si="1"/>
        <v>53</v>
      </c>
      <c r="T19" s="4"/>
      <c r="U19" s="7">
        <f>S19/R3</f>
        <v>4.416666666666667</v>
      </c>
      <c r="V19" s="7"/>
      <c r="W19" s="7"/>
      <c r="AA19" s="4">
        <v>13</v>
      </c>
      <c r="AB19" s="4">
        <v>2</v>
      </c>
      <c r="AC19" s="4">
        <v>5</v>
      </c>
      <c r="AD19" s="4"/>
      <c r="AE19" s="4"/>
      <c r="AF19" s="4">
        <f t="shared" si="2"/>
        <v>30</v>
      </c>
      <c r="AG19" s="4"/>
      <c r="AH19" s="7">
        <f>AF19/AE3</f>
        <v>4.2857142857142856</v>
      </c>
      <c r="AI19" s="7"/>
      <c r="AJ19" s="7"/>
    </row>
    <row r="20" spans="1:36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</v>
      </c>
      <c r="I20" s="7"/>
      <c r="J20" s="7">
        <f>H20/30*100</f>
        <v>93.333333333333329</v>
      </c>
      <c r="N20" s="4" t="s">
        <v>75</v>
      </c>
      <c r="O20" s="4"/>
      <c r="P20" s="4"/>
      <c r="Q20" s="4"/>
      <c r="R20" s="4"/>
      <c r="S20" s="4"/>
      <c r="T20" s="4" t="s">
        <v>76</v>
      </c>
      <c r="U20" s="7">
        <f>SUM(U14:U19)</f>
        <v>27.75</v>
      </c>
      <c r="V20" s="7"/>
      <c r="W20" s="7">
        <f>U20/30*100</f>
        <v>92.5</v>
      </c>
      <c r="AA20" s="4" t="s">
        <v>75</v>
      </c>
      <c r="AB20" s="4"/>
      <c r="AC20" s="4"/>
      <c r="AD20" s="4"/>
      <c r="AE20" s="4"/>
      <c r="AF20" s="4"/>
      <c r="AG20" s="4" t="s">
        <v>76</v>
      </c>
      <c r="AH20" s="7">
        <f>SUM(AH14:AH19)</f>
        <v>27.428571428571431</v>
      </c>
      <c r="AI20" s="7"/>
      <c r="AJ20" s="7">
        <f>AH20/30*100</f>
        <v>91.428571428571431</v>
      </c>
    </row>
    <row r="21" spans="1:36" x14ac:dyDescent="0.25">
      <c r="A21" s="4">
        <v>14</v>
      </c>
      <c r="B21" s="4">
        <v>5</v>
      </c>
      <c r="C21" s="4">
        <v>4</v>
      </c>
      <c r="D21" s="4"/>
      <c r="E21" s="4"/>
      <c r="F21" s="4">
        <f t="shared" si="0"/>
        <v>41</v>
      </c>
      <c r="G21" s="4"/>
      <c r="H21" s="7">
        <f>F21/E3</f>
        <v>4.5555555555555554</v>
      </c>
      <c r="I21" s="7"/>
      <c r="J21" s="7"/>
      <c r="N21" s="4">
        <v>14</v>
      </c>
      <c r="O21" s="4">
        <v>5</v>
      </c>
      <c r="P21" s="4">
        <v>7</v>
      </c>
      <c r="Q21" s="4"/>
      <c r="R21" s="4"/>
      <c r="S21" s="4">
        <f t="shared" si="1"/>
        <v>53</v>
      </c>
      <c r="T21" s="4"/>
      <c r="U21" s="7">
        <f>S21/R3</f>
        <v>4.416666666666667</v>
      </c>
      <c r="V21" s="7"/>
      <c r="W21" s="7"/>
      <c r="AA21" s="4">
        <v>14</v>
      </c>
      <c r="AB21" s="4">
        <v>4</v>
      </c>
      <c r="AC21" s="4">
        <v>3</v>
      </c>
      <c r="AD21" s="4"/>
      <c r="AE21" s="4"/>
      <c r="AF21" s="4">
        <f t="shared" si="2"/>
        <v>32</v>
      </c>
      <c r="AG21" s="4"/>
      <c r="AH21" s="7">
        <f>AF21/AE3</f>
        <v>4.5714285714285712</v>
      </c>
      <c r="AI21" s="7"/>
      <c r="AJ21" s="7"/>
    </row>
    <row r="22" spans="1:36" x14ac:dyDescent="0.25">
      <c r="A22" s="4">
        <v>15</v>
      </c>
      <c r="B22" s="4">
        <v>7</v>
      </c>
      <c r="C22" s="4">
        <v>2</v>
      </c>
      <c r="D22" s="4"/>
      <c r="E22" s="4"/>
      <c r="F22" s="4">
        <f t="shared" si="0"/>
        <v>43</v>
      </c>
      <c r="G22" s="4"/>
      <c r="H22" s="7">
        <f>F22/E3</f>
        <v>4.7777777777777777</v>
      </c>
      <c r="I22" s="7"/>
      <c r="J22" s="7"/>
      <c r="N22" s="4">
        <v>15</v>
      </c>
      <c r="O22" s="4">
        <v>6</v>
      </c>
      <c r="P22" s="4">
        <v>6</v>
      </c>
      <c r="Q22" s="4"/>
      <c r="R22" s="4"/>
      <c r="S22" s="4">
        <f t="shared" si="1"/>
        <v>54</v>
      </c>
      <c r="T22" s="4"/>
      <c r="U22" s="7">
        <f>S22/R3</f>
        <v>4.5</v>
      </c>
      <c r="V22" s="7"/>
      <c r="W22" s="7"/>
      <c r="AA22" s="4">
        <v>15</v>
      </c>
      <c r="AB22" s="4">
        <v>4</v>
      </c>
      <c r="AC22" s="4">
        <v>3</v>
      </c>
      <c r="AD22" s="4"/>
      <c r="AE22" s="4"/>
      <c r="AF22" s="4">
        <f t="shared" si="2"/>
        <v>32</v>
      </c>
      <c r="AG22" s="4"/>
      <c r="AH22" s="7">
        <f>AF22/AE3</f>
        <v>4.5714285714285712</v>
      </c>
      <c r="AI22" s="7"/>
      <c r="AJ22" s="7"/>
    </row>
    <row r="23" spans="1:36" x14ac:dyDescent="0.25">
      <c r="A23" s="4">
        <v>16</v>
      </c>
      <c r="B23" s="4">
        <v>6</v>
      </c>
      <c r="C23" s="4">
        <v>3</v>
      </c>
      <c r="D23" s="4"/>
      <c r="E23" s="4"/>
      <c r="F23" s="4">
        <f t="shared" si="0"/>
        <v>42</v>
      </c>
      <c r="G23" s="4"/>
      <c r="H23" s="7">
        <f>F23/E3</f>
        <v>4.666666666666667</v>
      </c>
      <c r="I23" s="7"/>
      <c r="J23" s="7"/>
      <c r="N23" s="4">
        <v>16</v>
      </c>
      <c r="O23" s="4">
        <v>5</v>
      </c>
      <c r="P23" s="4">
        <v>7</v>
      </c>
      <c r="Q23" s="4"/>
      <c r="R23" s="4"/>
      <c r="S23" s="4">
        <f t="shared" si="1"/>
        <v>53</v>
      </c>
      <c r="T23" s="4"/>
      <c r="U23" s="7">
        <f>S23/R3</f>
        <v>4.416666666666667</v>
      </c>
      <c r="V23" s="7"/>
      <c r="W23" s="7"/>
      <c r="AA23" s="4">
        <v>16</v>
      </c>
      <c r="AB23" s="4">
        <v>6</v>
      </c>
      <c r="AC23" s="4">
        <v>1</v>
      </c>
      <c r="AD23" s="4"/>
      <c r="AE23" s="4"/>
      <c r="AF23" s="4">
        <f t="shared" si="2"/>
        <v>34</v>
      </c>
      <c r="AG23" s="4"/>
      <c r="AH23" s="7">
        <f>AF23/AE3</f>
        <v>4.8571428571428568</v>
      </c>
      <c r="AI23" s="7"/>
      <c r="AJ23" s="7"/>
    </row>
    <row r="24" spans="1:36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</v>
      </c>
      <c r="I24" s="7"/>
      <c r="J24" s="7">
        <f>H24/15*100</f>
        <v>93.333333333333329</v>
      </c>
      <c r="N24" s="4" t="s">
        <v>75</v>
      </c>
      <c r="O24" s="4"/>
      <c r="P24" s="4"/>
      <c r="Q24" s="4"/>
      <c r="R24" s="4"/>
      <c r="S24" s="4"/>
      <c r="T24" s="4" t="s">
        <v>76</v>
      </c>
      <c r="U24" s="7">
        <f>SUM(U21:U23)</f>
        <v>13.333333333333336</v>
      </c>
      <c r="V24" s="7"/>
      <c r="W24" s="7">
        <f>U24/15*100</f>
        <v>88.8888888888889</v>
      </c>
      <c r="AA24" s="4" t="s">
        <v>75</v>
      </c>
      <c r="AB24" s="4"/>
      <c r="AC24" s="4"/>
      <c r="AD24" s="4"/>
      <c r="AE24" s="4"/>
      <c r="AF24" s="4"/>
      <c r="AG24" s="4" t="s">
        <v>76</v>
      </c>
      <c r="AH24" s="7">
        <f>SUM(AH21:AH23)</f>
        <v>14</v>
      </c>
      <c r="AI24" s="7"/>
      <c r="AJ24" s="7">
        <f>AH24/15*100</f>
        <v>93.333333333333329</v>
      </c>
    </row>
    <row r="25" spans="1:36" x14ac:dyDescent="0.25">
      <c r="A25" s="4">
        <v>17</v>
      </c>
      <c r="B25" s="4">
        <v>4</v>
      </c>
      <c r="C25" s="4">
        <v>5</v>
      </c>
      <c r="D25" s="4"/>
      <c r="E25" s="4"/>
      <c r="F25" s="4">
        <f t="shared" si="0"/>
        <v>40</v>
      </c>
      <c r="G25" s="4"/>
      <c r="H25" s="7">
        <f>F25/E3</f>
        <v>4.4444444444444446</v>
      </c>
      <c r="I25" s="7"/>
      <c r="J25" s="7"/>
      <c r="N25" s="4">
        <v>17</v>
      </c>
      <c r="O25" s="4">
        <v>6</v>
      </c>
      <c r="P25" s="4">
        <v>6</v>
      </c>
      <c r="Q25" s="4"/>
      <c r="R25" s="4"/>
      <c r="S25" s="4">
        <f t="shared" si="1"/>
        <v>54</v>
      </c>
      <c r="T25" s="4"/>
      <c r="U25" s="7">
        <f>S25/R3</f>
        <v>4.5</v>
      </c>
      <c r="V25" s="7"/>
      <c r="W25" s="7"/>
      <c r="AA25" s="4">
        <v>17</v>
      </c>
      <c r="AB25" s="4">
        <v>4</v>
      </c>
      <c r="AC25" s="4">
        <v>3</v>
      </c>
      <c r="AD25" s="4"/>
      <c r="AE25" s="4"/>
      <c r="AF25" s="4">
        <f t="shared" si="2"/>
        <v>32</v>
      </c>
      <c r="AG25" s="4"/>
      <c r="AH25" s="7">
        <f>AF25/AE3</f>
        <v>4.5714285714285712</v>
      </c>
      <c r="AI25" s="7"/>
      <c r="AJ25" s="7"/>
    </row>
    <row r="26" spans="1:36" x14ac:dyDescent="0.25">
      <c r="A26" s="4">
        <v>18</v>
      </c>
      <c r="B26" s="4">
        <v>6</v>
      </c>
      <c r="C26" s="4">
        <v>3</v>
      </c>
      <c r="D26" s="4"/>
      <c r="E26" s="4"/>
      <c r="F26" s="4">
        <f t="shared" si="0"/>
        <v>42</v>
      </c>
      <c r="G26" s="4"/>
      <c r="H26" s="7">
        <f>F26/E3</f>
        <v>4.666666666666667</v>
      </c>
      <c r="I26" s="7"/>
      <c r="J26" s="7"/>
      <c r="N26" s="4">
        <v>18</v>
      </c>
      <c r="O26" s="4">
        <v>5</v>
      </c>
      <c r="P26" s="4">
        <v>7</v>
      </c>
      <c r="Q26" s="4"/>
      <c r="R26" s="4"/>
      <c r="S26" s="4">
        <f t="shared" si="1"/>
        <v>53</v>
      </c>
      <c r="T26" s="4"/>
      <c r="U26" s="7">
        <f>S26/R3</f>
        <v>4.416666666666667</v>
      </c>
      <c r="V26" s="7"/>
      <c r="W26" s="7"/>
      <c r="AA26" s="4">
        <v>18</v>
      </c>
      <c r="AB26" s="4">
        <v>2</v>
      </c>
      <c r="AC26" s="4">
        <v>5</v>
      </c>
      <c r="AD26" s="4"/>
      <c r="AE26" s="4"/>
      <c r="AF26" s="4">
        <f t="shared" si="2"/>
        <v>30</v>
      </c>
      <c r="AG26" s="4"/>
      <c r="AH26" s="7">
        <f>AF26/AE3</f>
        <v>4.2857142857142856</v>
      </c>
      <c r="AI26" s="7"/>
      <c r="AJ26" s="7"/>
    </row>
    <row r="27" spans="1:36" x14ac:dyDescent="0.25">
      <c r="A27" s="4">
        <v>19</v>
      </c>
      <c r="B27" s="4">
        <v>4</v>
      </c>
      <c r="C27" s="4">
        <v>5</v>
      </c>
      <c r="D27" s="4"/>
      <c r="E27" s="4"/>
      <c r="F27" s="4">
        <f t="shared" si="0"/>
        <v>40</v>
      </c>
      <c r="G27" s="4"/>
      <c r="H27" s="7">
        <f>F27/E3</f>
        <v>4.4444444444444446</v>
      </c>
      <c r="I27" s="7"/>
      <c r="J27" s="7"/>
      <c r="N27" s="4">
        <v>19</v>
      </c>
      <c r="O27" s="4">
        <v>3</v>
      </c>
      <c r="P27" s="4">
        <v>9</v>
      </c>
      <c r="Q27" s="4"/>
      <c r="R27" s="4"/>
      <c r="S27" s="4">
        <f t="shared" si="1"/>
        <v>51</v>
      </c>
      <c r="T27" s="4"/>
      <c r="U27" s="7">
        <f>S27/R3</f>
        <v>4.25</v>
      </c>
      <c r="V27" s="7"/>
      <c r="W27" s="7"/>
      <c r="AA27" s="4">
        <v>19</v>
      </c>
      <c r="AB27" s="4">
        <v>3</v>
      </c>
      <c r="AC27" s="4">
        <v>4</v>
      </c>
      <c r="AD27" s="4"/>
      <c r="AE27" s="4"/>
      <c r="AF27" s="4">
        <f t="shared" si="2"/>
        <v>31</v>
      </c>
      <c r="AG27" s="4"/>
      <c r="AH27" s="7">
        <f>AF27/AE3</f>
        <v>4.4285714285714288</v>
      </c>
      <c r="AI27" s="7"/>
      <c r="AJ27" s="7"/>
    </row>
    <row r="28" spans="1:36" x14ac:dyDescent="0.25">
      <c r="A28" s="4">
        <v>20</v>
      </c>
      <c r="B28" s="4">
        <v>5</v>
      </c>
      <c r="C28" s="4">
        <v>4</v>
      </c>
      <c r="D28" s="4"/>
      <c r="E28" s="4"/>
      <c r="F28" s="4">
        <f t="shared" si="0"/>
        <v>41</v>
      </c>
      <c r="G28" s="4"/>
      <c r="H28" s="7">
        <f>F28/E3</f>
        <v>4.5555555555555554</v>
      </c>
      <c r="I28" s="7"/>
      <c r="J28" s="7"/>
      <c r="N28" s="4">
        <v>20</v>
      </c>
      <c r="O28" s="4">
        <v>5</v>
      </c>
      <c r="P28" s="4">
        <v>7</v>
      </c>
      <c r="Q28" s="4"/>
      <c r="R28" s="4"/>
      <c r="S28" s="4">
        <f t="shared" si="1"/>
        <v>53</v>
      </c>
      <c r="T28" s="4"/>
      <c r="U28" s="7">
        <f>S28/R3</f>
        <v>4.416666666666667</v>
      </c>
      <c r="V28" s="7"/>
      <c r="W28" s="7"/>
      <c r="AA28" s="4">
        <v>20</v>
      </c>
      <c r="AB28" s="4">
        <v>5</v>
      </c>
      <c r="AC28" s="4">
        <v>2</v>
      </c>
      <c r="AD28" s="4"/>
      <c r="AE28" s="4"/>
      <c r="AF28" s="4">
        <f t="shared" si="2"/>
        <v>33</v>
      </c>
      <c r="AG28" s="4"/>
      <c r="AH28" s="7">
        <f>AF28/AE3</f>
        <v>4.7142857142857144</v>
      </c>
      <c r="AI28" s="7"/>
      <c r="AJ28" s="7"/>
    </row>
    <row r="29" spans="1:36" x14ac:dyDescent="0.25">
      <c r="A29" s="4">
        <v>21</v>
      </c>
      <c r="B29" s="4">
        <v>6</v>
      </c>
      <c r="C29" s="4">
        <v>3</v>
      </c>
      <c r="D29" s="4"/>
      <c r="E29" s="4"/>
      <c r="F29" s="4">
        <f t="shared" si="0"/>
        <v>42</v>
      </c>
      <c r="G29" s="4"/>
      <c r="H29" s="7">
        <f>F29/E3</f>
        <v>4.666666666666667</v>
      </c>
      <c r="I29" s="7"/>
      <c r="J29" s="7"/>
      <c r="N29" s="4">
        <v>21</v>
      </c>
      <c r="O29" s="4">
        <v>9</v>
      </c>
      <c r="P29" s="4">
        <v>3</v>
      </c>
      <c r="Q29" s="4"/>
      <c r="R29" s="4"/>
      <c r="S29" s="4">
        <f t="shared" si="1"/>
        <v>57</v>
      </c>
      <c r="T29" s="4"/>
      <c r="U29" s="7">
        <f>S29/R3</f>
        <v>4.75</v>
      </c>
      <c r="V29" s="7"/>
      <c r="W29" s="7"/>
      <c r="AA29" s="4">
        <v>21</v>
      </c>
      <c r="AB29" s="4">
        <v>5</v>
      </c>
      <c r="AC29" s="4">
        <v>2</v>
      </c>
      <c r="AD29" s="4"/>
      <c r="AE29" s="4"/>
      <c r="AF29" s="4">
        <f t="shared" si="2"/>
        <v>33</v>
      </c>
      <c r="AG29" s="4"/>
      <c r="AH29" s="7">
        <f>AF29/AE3</f>
        <v>4.7142857142857144</v>
      </c>
      <c r="AI29" s="7"/>
      <c r="AJ29" s="7"/>
    </row>
    <row r="30" spans="1:36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22.777777777777779</v>
      </c>
      <c r="I30" s="7"/>
      <c r="J30" s="7">
        <f>H30/25*100</f>
        <v>91.111111111111114</v>
      </c>
      <c r="N30" s="4" t="s">
        <v>75</v>
      </c>
      <c r="O30" s="4"/>
      <c r="P30" s="4"/>
      <c r="Q30" s="4"/>
      <c r="R30" s="4"/>
      <c r="S30" s="4"/>
      <c r="T30" s="4" t="s">
        <v>76</v>
      </c>
      <c r="U30" s="7">
        <f>SUM(U25:U29)</f>
        <v>22.333333333333336</v>
      </c>
      <c r="V30" s="7"/>
      <c r="W30" s="7">
        <f>U30/25*100</f>
        <v>89.333333333333343</v>
      </c>
      <c r="AA30" s="4" t="s">
        <v>75</v>
      </c>
      <c r="AB30" s="4"/>
      <c r="AC30" s="4"/>
      <c r="AD30" s="4"/>
      <c r="AE30" s="4"/>
      <c r="AF30" s="4"/>
      <c r="AG30" s="4" t="s">
        <v>76</v>
      </c>
      <c r="AH30" s="7">
        <f>SUM(AH25:AH29)</f>
        <v>22.714285714285715</v>
      </c>
      <c r="AI30" s="7"/>
      <c r="AJ30" s="7">
        <f>AH30/25*100</f>
        <v>90.857142857142861</v>
      </c>
    </row>
    <row r="35" spans="14:22" ht="15.75" x14ac:dyDescent="0.25">
      <c r="N35" s="70" t="s">
        <v>94</v>
      </c>
      <c r="O35" s="70"/>
      <c r="P35" s="70"/>
      <c r="Q35" s="70"/>
      <c r="R35" s="70"/>
      <c r="S35" s="70"/>
      <c r="T35" s="70"/>
      <c r="U35" s="70"/>
      <c r="V35" s="70"/>
    </row>
    <row r="36" spans="14:22" ht="15.75" x14ac:dyDescent="0.25">
      <c r="N36" s="67" t="s">
        <v>95</v>
      </c>
      <c r="O36" s="68"/>
      <c r="P36" s="68"/>
      <c r="Q36" s="69"/>
      <c r="R36" s="67" t="s">
        <v>96</v>
      </c>
      <c r="S36" s="68"/>
      <c r="T36" s="68"/>
      <c r="U36" s="68"/>
    </row>
    <row r="37" spans="14:22" ht="15.75" x14ac:dyDescent="0.25">
      <c r="N37" s="67" t="s">
        <v>97</v>
      </c>
      <c r="O37" s="68"/>
      <c r="P37" s="68"/>
      <c r="Q37" s="69"/>
      <c r="R37" s="67" t="s">
        <v>98</v>
      </c>
      <c r="S37" s="68"/>
      <c r="T37" s="68"/>
      <c r="U37" s="68"/>
    </row>
    <row r="38" spans="14:22" ht="15.75" x14ac:dyDescent="0.25">
      <c r="N38" s="67" t="s">
        <v>99</v>
      </c>
      <c r="O38" s="68"/>
      <c r="P38" s="68"/>
      <c r="Q38" s="69"/>
      <c r="R38" s="67" t="s">
        <v>100</v>
      </c>
      <c r="S38" s="68"/>
      <c r="T38" s="68"/>
      <c r="U38" s="68"/>
    </row>
    <row r="39" spans="14:22" ht="15.75" x14ac:dyDescent="0.25">
      <c r="N39" s="67" t="s">
        <v>101</v>
      </c>
      <c r="O39" s="68"/>
      <c r="P39" s="68"/>
      <c r="Q39" s="69"/>
      <c r="R39" s="67" t="s">
        <v>102</v>
      </c>
      <c r="S39" s="68"/>
      <c r="T39" s="68"/>
      <c r="U39" s="68"/>
    </row>
    <row r="40" spans="14:22" ht="15.75" x14ac:dyDescent="0.25">
      <c r="N40" s="67" t="s">
        <v>103</v>
      </c>
      <c r="O40" s="68"/>
      <c r="P40" s="68"/>
      <c r="Q40" s="69"/>
      <c r="R40" s="67" t="s">
        <v>104</v>
      </c>
      <c r="S40" s="68"/>
      <c r="T40" s="68"/>
      <c r="U40" s="68"/>
    </row>
  </sheetData>
  <mergeCells count="14">
    <mergeCell ref="N40:Q40"/>
    <mergeCell ref="R40:U40"/>
    <mergeCell ref="N35:V35"/>
    <mergeCell ref="N36:Q36"/>
    <mergeCell ref="R36:U36"/>
    <mergeCell ref="N37:Q37"/>
    <mergeCell ref="R37:U37"/>
    <mergeCell ref="N38:Q38"/>
    <mergeCell ref="R38:U38"/>
    <mergeCell ref="C1:H1"/>
    <mergeCell ref="Q1:V1"/>
    <mergeCell ref="AD1:AI1"/>
    <mergeCell ref="N39:Q39"/>
    <mergeCell ref="R39:U3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zoomScale="70" zoomScaleNormal="70" workbookViewId="0">
      <selection activeCell="AC1" sqref="AC1:AI1"/>
    </sheetView>
  </sheetViews>
  <sheetFormatPr defaultRowHeight="15" x14ac:dyDescent="0.25"/>
  <sheetData>
    <row r="1" spans="1:36" s="44" customFormat="1" ht="37.5" customHeight="1" x14ac:dyDescent="0.3">
      <c r="C1" s="76" t="s">
        <v>132</v>
      </c>
      <c r="D1" s="76"/>
      <c r="E1" s="76"/>
      <c r="F1" s="76"/>
      <c r="G1" s="76"/>
      <c r="H1" s="76"/>
      <c r="I1" s="76"/>
      <c r="P1" s="76" t="s">
        <v>134</v>
      </c>
      <c r="Q1" s="76"/>
      <c r="R1" s="76"/>
      <c r="S1" s="76"/>
      <c r="T1" s="76"/>
      <c r="U1" s="76"/>
      <c r="V1" s="76"/>
      <c r="AC1" s="80" t="s">
        <v>133</v>
      </c>
      <c r="AD1" s="80"/>
      <c r="AE1" s="80"/>
      <c r="AF1" s="80"/>
      <c r="AG1" s="80"/>
      <c r="AH1" s="80"/>
      <c r="AI1" s="80"/>
    </row>
    <row r="2" spans="1:36" x14ac:dyDescent="0.25">
      <c r="B2" s="20" t="s">
        <v>90</v>
      </c>
      <c r="P2" s="20" t="s">
        <v>90</v>
      </c>
      <c r="AC2" s="20" t="s">
        <v>90</v>
      </c>
    </row>
    <row r="3" spans="1:36" x14ac:dyDescent="0.25">
      <c r="A3" s="5"/>
      <c r="B3" s="5"/>
      <c r="C3" s="5"/>
      <c r="D3" s="5" t="s">
        <v>68</v>
      </c>
      <c r="E3" s="6">
        <v>18</v>
      </c>
      <c r="F3" s="5"/>
      <c r="G3" s="5"/>
      <c r="H3" s="5"/>
      <c r="I3" s="5"/>
      <c r="J3" s="5"/>
      <c r="N3" s="5"/>
      <c r="O3" s="5"/>
      <c r="P3" s="5"/>
      <c r="Q3" s="5" t="s">
        <v>68</v>
      </c>
      <c r="R3" s="6">
        <v>11</v>
      </c>
      <c r="S3" s="5"/>
      <c r="T3" s="5"/>
      <c r="U3" s="5"/>
      <c r="V3" s="5"/>
      <c r="W3" s="5"/>
      <c r="AA3" s="5"/>
      <c r="AB3" s="5"/>
      <c r="AC3" s="5"/>
      <c r="AD3" s="5" t="s">
        <v>68</v>
      </c>
      <c r="AE3" s="6">
        <v>12</v>
      </c>
      <c r="AF3" s="5"/>
      <c r="AG3" s="5"/>
      <c r="AH3" s="5"/>
      <c r="AI3" s="5"/>
      <c r="AJ3" s="5"/>
    </row>
    <row r="4" spans="1:36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N4" s="4" t="s">
        <v>69</v>
      </c>
      <c r="O4" s="4" t="s">
        <v>70</v>
      </c>
      <c r="P4" s="4" t="s">
        <v>71</v>
      </c>
      <c r="Q4" s="4" t="s">
        <v>72</v>
      </c>
      <c r="R4" s="4"/>
      <c r="S4" s="4" t="s">
        <v>73</v>
      </c>
      <c r="T4" s="4"/>
      <c r="U4" s="4" t="s">
        <v>74</v>
      </c>
      <c r="V4" s="4"/>
      <c r="W4" s="4" t="s">
        <v>77</v>
      </c>
      <c r="AA4" s="4" t="s">
        <v>69</v>
      </c>
      <c r="AB4" s="4" t="s">
        <v>70</v>
      </c>
      <c r="AC4" s="4" t="s">
        <v>71</v>
      </c>
      <c r="AD4" s="4" t="s">
        <v>72</v>
      </c>
      <c r="AE4" s="4"/>
      <c r="AF4" s="4" t="s">
        <v>73</v>
      </c>
      <c r="AG4" s="4"/>
      <c r="AH4" s="4" t="s">
        <v>74</v>
      </c>
      <c r="AI4" s="4"/>
      <c r="AJ4" s="4" t="s">
        <v>77</v>
      </c>
    </row>
    <row r="5" spans="1:36" x14ac:dyDescent="0.25">
      <c r="A5" s="4">
        <v>1</v>
      </c>
      <c r="B5" s="4">
        <v>11</v>
      </c>
      <c r="C5" s="4">
        <v>7</v>
      </c>
      <c r="D5" s="4"/>
      <c r="E5" s="4"/>
      <c r="F5" s="4">
        <f>B5*5+C5*4+D5*3</f>
        <v>83</v>
      </c>
      <c r="G5" s="4"/>
      <c r="H5" s="7">
        <f>F5/E3</f>
        <v>4.6111111111111107</v>
      </c>
      <c r="I5" s="7"/>
      <c r="J5" s="7"/>
      <c r="N5" s="4">
        <v>1</v>
      </c>
      <c r="O5" s="4">
        <v>3</v>
      </c>
      <c r="P5" s="4">
        <v>8</v>
      </c>
      <c r="Q5" s="4"/>
      <c r="R5" s="4"/>
      <c r="S5" s="4">
        <f>O5*5+P5*4+Q5*3</f>
        <v>47</v>
      </c>
      <c r="T5" s="4"/>
      <c r="U5" s="7">
        <f>S5/R3</f>
        <v>4.2727272727272725</v>
      </c>
      <c r="V5" s="7"/>
      <c r="W5" s="7"/>
      <c r="AA5" s="4">
        <v>1</v>
      </c>
      <c r="AB5" s="4">
        <v>5</v>
      </c>
      <c r="AC5" s="4">
        <v>7</v>
      </c>
      <c r="AD5" s="4"/>
      <c r="AE5" s="4"/>
      <c r="AF5" s="4">
        <f>AB5*5+AC5*4+AD5*3</f>
        <v>53</v>
      </c>
      <c r="AG5" s="4"/>
      <c r="AH5" s="7">
        <f>AF5/AE3</f>
        <v>4.416666666666667</v>
      </c>
      <c r="AI5" s="7"/>
      <c r="AJ5" s="7"/>
    </row>
    <row r="6" spans="1:36" x14ac:dyDescent="0.25">
      <c r="A6" s="4">
        <v>2</v>
      </c>
      <c r="B6" s="4">
        <v>12</v>
      </c>
      <c r="C6" s="4">
        <v>6</v>
      </c>
      <c r="D6" s="4"/>
      <c r="E6" s="4"/>
      <c r="F6" s="4">
        <f t="shared" ref="F6:F29" si="0">B6*5+C6*4+D6*3</f>
        <v>84</v>
      </c>
      <c r="G6" s="4"/>
      <c r="H6" s="7">
        <f>F6/E3</f>
        <v>4.666666666666667</v>
      </c>
      <c r="I6" s="7"/>
      <c r="J6" s="7"/>
      <c r="N6" s="4">
        <v>2</v>
      </c>
      <c r="O6" s="4">
        <v>5</v>
      </c>
      <c r="P6" s="4">
        <v>6</v>
      </c>
      <c r="Q6" s="4"/>
      <c r="R6" s="4"/>
      <c r="S6" s="4">
        <f t="shared" ref="S6:S7" si="1">O6*5+P6*4+Q6*3</f>
        <v>49</v>
      </c>
      <c r="T6" s="4"/>
      <c r="U6" s="7">
        <f>S6/R3</f>
        <v>4.4545454545454541</v>
      </c>
      <c r="V6" s="7"/>
      <c r="W6" s="7"/>
      <c r="AA6" s="4">
        <v>2</v>
      </c>
      <c r="AB6" s="4">
        <v>6</v>
      </c>
      <c r="AC6" s="4">
        <v>6</v>
      </c>
      <c r="AD6" s="4"/>
      <c r="AE6" s="4"/>
      <c r="AF6" s="4">
        <f t="shared" ref="AF6:AF7" si="2">AB6*5+AC6*4+AD6*3</f>
        <v>54</v>
      </c>
      <c r="AG6" s="4"/>
      <c r="AH6" s="7">
        <f>AF6/AE3</f>
        <v>4.5</v>
      </c>
      <c r="AI6" s="7"/>
      <c r="AJ6" s="7"/>
    </row>
    <row r="7" spans="1:36" x14ac:dyDescent="0.25">
      <c r="A7" s="4">
        <v>3</v>
      </c>
      <c r="B7" s="4">
        <v>11</v>
      </c>
      <c r="C7" s="4">
        <v>7</v>
      </c>
      <c r="D7" s="4"/>
      <c r="E7" s="4"/>
      <c r="F7" s="4">
        <f t="shared" si="0"/>
        <v>83</v>
      </c>
      <c r="G7" s="4"/>
      <c r="H7" s="7">
        <f>F7/E3</f>
        <v>4.6111111111111107</v>
      </c>
      <c r="I7" s="7"/>
      <c r="J7" s="7"/>
      <c r="N7" s="4">
        <v>3</v>
      </c>
      <c r="O7" s="4">
        <v>8</v>
      </c>
      <c r="P7" s="4">
        <v>3</v>
      </c>
      <c r="Q7" s="4"/>
      <c r="R7" s="4"/>
      <c r="S7" s="4">
        <f t="shared" si="1"/>
        <v>52</v>
      </c>
      <c r="T7" s="4"/>
      <c r="U7" s="7">
        <f>S7/R3</f>
        <v>4.7272727272727275</v>
      </c>
      <c r="V7" s="7"/>
      <c r="W7" s="7"/>
      <c r="AA7" s="4">
        <v>3</v>
      </c>
      <c r="AB7" s="4">
        <v>6</v>
      </c>
      <c r="AC7" s="4">
        <v>6</v>
      </c>
      <c r="AD7" s="4"/>
      <c r="AE7" s="4"/>
      <c r="AF7" s="4">
        <f t="shared" si="2"/>
        <v>54</v>
      </c>
      <c r="AG7" s="4"/>
      <c r="AH7" s="7">
        <f>AF7/AE3</f>
        <v>4.5</v>
      </c>
      <c r="AI7" s="7"/>
      <c r="AJ7" s="7"/>
    </row>
    <row r="8" spans="1:36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13.888888888888889</v>
      </c>
      <c r="I8" s="7"/>
      <c r="J8" s="7">
        <f>H8/15*100</f>
        <v>92.592592592592595</v>
      </c>
      <c r="N8" s="4" t="s">
        <v>75</v>
      </c>
      <c r="O8" s="4"/>
      <c r="P8" s="4"/>
      <c r="Q8" s="4"/>
      <c r="R8" s="4"/>
      <c r="S8" s="4"/>
      <c r="T8" s="4" t="s">
        <v>76</v>
      </c>
      <c r="U8" s="7">
        <f>U5+U6+U7</f>
        <v>13.454545454545453</v>
      </c>
      <c r="V8" s="7"/>
      <c r="W8" s="7">
        <f>U8/15*100</f>
        <v>89.696969696969688</v>
      </c>
      <c r="AA8" s="4" t="s">
        <v>75</v>
      </c>
      <c r="AB8" s="4"/>
      <c r="AC8" s="4"/>
      <c r="AD8" s="4"/>
      <c r="AE8" s="4"/>
      <c r="AF8" s="4"/>
      <c r="AG8" s="4" t="s">
        <v>76</v>
      </c>
      <c r="AH8" s="7">
        <f>AH5+AH6+AH7</f>
        <v>13.416666666666668</v>
      </c>
      <c r="AI8" s="7"/>
      <c r="AJ8" s="7">
        <f>AH8/15*100</f>
        <v>89.444444444444443</v>
      </c>
    </row>
    <row r="9" spans="1:36" x14ac:dyDescent="0.25">
      <c r="A9" s="4">
        <v>4</v>
      </c>
      <c r="B9" s="4">
        <v>10</v>
      </c>
      <c r="C9" s="4">
        <v>8</v>
      </c>
      <c r="D9" s="4"/>
      <c r="E9" s="4"/>
      <c r="F9" s="4">
        <f t="shared" si="0"/>
        <v>82</v>
      </c>
      <c r="G9" s="4"/>
      <c r="H9" s="7">
        <f>F9/E3</f>
        <v>4.5555555555555554</v>
      </c>
      <c r="I9" s="7"/>
      <c r="J9" s="7"/>
      <c r="N9" s="4">
        <v>4</v>
      </c>
      <c r="O9" s="4">
        <v>7</v>
      </c>
      <c r="P9" s="4">
        <v>4</v>
      </c>
      <c r="Q9" s="4"/>
      <c r="R9" s="4"/>
      <c r="S9" s="4">
        <f t="shared" ref="S9:S12" si="3">O9*5+P9*4+Q9*3</f>
        <v>51</v>
      </c>
      <c r="T9" s="4"/>
      <c r="U9" s="7">
        <f>S9/R3</f>
        <v>4.6363636363636367</v>
      </c>
      <c r="V9" s="7"/>
      <c r="W9" s="7"/>
      <c r="AA9" s="4">
        <v>4</v>
      </c>
      <c r="AB9" s="4">
        <v>7</v>
      </c>
      <c r="AC9" s="4">
        <v>5</v>
      </c>
      <c r="AD9" s="4"/>
      <c r="AE9" s="4"/>
      <c r="AF9" s="4">
        <f t="shared" ref="AF9:AF12" si="4">AB9*5+AC9*4+AD9*3</f>
        <v>55</v>
      </c>
      <c r="AG9" s="4"/>
      <c r="AH9" s="7">
        <f>AF9/AE3</f>
        <v>4.583333333333333</v>
      </c>
      <c r="AI9" s="7"/>
      <c r="AJ9" s="7"/>
    </row>
    <row r="10" spans="1:36" x14ac:dyDescent="0.25">
      <c r="A10" s="4">
        <v>5</v>
      </c>
      <c r="B10" s="4">
        <v>11</v>
      </c>
      <c r="C10" s="4">
        <v>7</v>
      </c>
      <c r="D10" s="4"/>
      <c r="E10" s="4"/>
      <c r="F10" s="4">
        <f t="shared" si="0"/>
        <v>83</v>
      </c>
      <c r="G10" s="4"/>
      <c r="H10" s="7">
        <f>F10/E3</f>
        <v>4.6111111111111107</v>
      </c>
      <c r="I10" s="7"/>
      <c r="J10" s="7"/>
      <c r="N10" s="4">
        <v>5</v>
      </c>
      <c r="O10" s="4">
        <v>5</v>
      </c>
      <c r="P10" s="4">
        <v>6</v>
      </c>
      <c r="Q10" s="4"/>
      <c r="R10" s="4"/>
      <c r="S10" s="4">
        <f t="shared" si="3"/>
        <v>49</v>
      </c>
      <c r="T10" s="4"/>
      <c r="U10" s="7">
        <f>S10/R3</f>
        <v>4.4545454545454541</v>
      </c>
      <c r="V10" s="7"/>
      <c r="W10" s="7"/>
      <c r="AA10" s="4">
        <v>5</v>
      </c>
      <c r="AB10" s="4">
        <v>7</v>
      </c>
      <c r="AC10" s="4">
        <v>5</v>
      </c>
      <c r="AD10" s="4"/>
      <c r="AE10" s="4"/>
      <c r="AF10" s="4">
        <f t="shared" si="4"/>
        <v>55</v>
      </c>
      <c r="AG10" s="4"/>
      <c r="AH10" s="7">
        <f>AF10/AE3</f>
        <v>4.583333333333333</v>
      </c>
      <c r="AI10" s="7"/>
      <c r="AJ10" s="7"/>
    </row>
    <row r="11" spans="1:36" x14ac:dyDescent="0.25">
      <c r="A11" s="4">
        <v>6</v>
      </c>
      <c r="B11" s="4">
        <v>4</v>
      </c>
      <c r="C11" s="4">
        <v>14</v>
      </c>
      <c r="D11" s="4"/>
      <c r="E11" s="4"/>
      <c r="F11" s="4">
        <f t="shared" si="0"/>
        <v>76</v>
      </c>
      <c r="G11" s="4"/>
      <c r="H11" s="7">
        <f>F11/E3</f>
        <v>4.2222222222222223</v>
      </c>
      <c r="I11" s="7"/>
      <c r="J11" s="7"/>
      <c r="N11" s="4">
        <v>6</v>
      </c>
      <c r="O11" s="4">
        <v>6</v>
      </c>
      <c r="P11" s="4">
        <v>5</v>
      </c>
      <c r="Q11" s="4"/>
      <c r="R11" s="4"/>
      <c r="S11" s="4">
        <f t="shared" si="3"/>
        <v>50</v>
      </c>
      <c r="T11" s="4"/>
      <c r="U11" s="7">
        <f>S11/R3</f>
        <v>4.5454545454545459</v>
      </c>
      <c r="V11" s="7"/>
      <c r="W11" s="7"/>
      <c r="AA11" s="4">
        <v>6</v>
      </c>
      <c r="AB11" s="4">
        <v>4</v>
      </c>
      <c r="AC11" s="4">
        <v>8</v>
      </c>
      <c r="AD11" s="4"/>
      <c r="AE11" s="4"/>
      <c r="AF11" s="4">
        <f t="shared" si="4"/>
        <v>52</v>
      </c>
      <c r="AG11" s="4"/>
      <c r="AH11" s="7">
        <f>AF11/AE3</f>
        <v>4.333333333333333</v>
      </c>
      <c r="AI11" s="7"/>
      <c r="AJ11" s="7"/>
    </row>
    <row r="12" spans="1:36" x14ac:dyDescent="0.25">
      <c r="A12" s="4">
        <v>7</v>
      </c>
      <c r="B12" s="4">
        <v>9</v>
      </c>
      <c r="C12" s="4">
        <v>9</v>
      </c>
      <c r="D12" s="4"/>
      <c r="E12" s="4"/>
      <c r="F12" s="4">
        <f t="shared" si="0"/>
        <v>81</v>
      </c>
      <c r="G12" s="4"/>
      <c r="H12" s="7">
        <f>F12/E3</f>
        <v>4.5</v>
      </c>
      <c r="I12" s="7"/>
      <c r="J12" s="7"/>
      <c r="N12" s="4">
        <v>7</v>
      </c>
      <c r="O12" s="4">
        <v>4</v>
      </c>
      <c r="P12" s="4">
        <v>7</v>
      </c>
      <c r="Q12" s="4"/>
      <c r="R12" s="4"/>
      <c r="S12" s="4">
        <f t="shared" si="3"/>
        <v>48</v>
      </c>
      <c r="T12" s="4"/>
      <c r="U12" s="7">
        <f>S12/R3</f>
        <v>4.3636363636363633</v>
      </c>
      <c r="V12" s="7"/>
      <c r="W12" s="7"/>
      <c r="AA12" s="4">
        <v>7</v>
      </c>
      <c r="AB12" s="4">
        <v>3</v>
      </c>
      <c r="AC12" s="4">
        <v>9</v>
      </c>
      <c r="AD12" s="4"/>
      <c r="AE12" s="4"/>
      <c r="AF12" s="4">
        <f t="shared" si="4"/>
        <v>51</v>
      </c>
      <c r="AG12" s="4"/>
      <c r="AH12" s="7">
        <f>AF12/AE3</f>
        <v>4.25</v>
      </c>
      <c r="AI12" s="7"/>
      <c r="AJ12" s="7"/>
    </row>
    <row r="13" spans="1:36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17.888888888888889</v>
      </c>
      <c r="I13" s="7"/>
      <c r="J13" s="7">
        <f>H13/20*100</f>
        <v>89.444444444444443</v>
      </c>
      <c r="N13" s="4" t="s">
        <v>75</v>
      </c>
      <c r="O13" s="4"/>
      <c r="P13" s="4"/>
      <c r="Q13" s="4"/>
      <c r="R13" s="4"/>
      <c r="S13" s="4"/>
      <c r="T13" s="4" t="s">
        <v>76</v>
      </c>
      <c r="U13" s="7">
        <f>SUM(U9:U12)</f>
        <v>18</v>
      </c>
      <c r="V13" s="7"/>
      <c r="W13" s="7">
        <f>U13/20*100</f>
        <v>90</v>
      </c>
      <c r="AA13" s="4" t="s">
        <v>75</v>
      </c>
      <c r="AB13" s="4"/>
      <c r="AC13" s="4"/>
      <c r="AD13" s="4"/>
      <c r="AE13" s="4"/>
      <c r="AF13" s="4"/>
      <c r="AG13" s="4" t="s">
        <v>76</v>
      </c>
      <c r="AH13" s="7">
        <f>SUM(AH9:AH12)</f>
        <v>17.75</v>
      </c>
      <c r="AI13" s="7"/>
      <c r="AJ13" s="7">
        <f>AH13/20*100</f>
        <v>88.75</v>
      </c>
    </row>
    <row r="14" spans="1:36" x14ac:dyDescent="0.25">
      <c r="A14" s="4">
        <v>8</v>
      </c>
      <c r="B14" s="4">
        <v>13</v>
      </c>
      <c r="C14" s="4">
        <v>5</v>
      </c>
      <c r="D14" s="4"/>
      <c r="E14" s="4"/>
      <c r="F14" s="4">
        <f t="shared" si="0"/>
        <v>85</v>
      </c>
      <c r="G14" s="4"/>
      <c r="H14" s="7">
        <f>F14/E3</f>
        <v>4.7222222222222223</v>
      </c>
      <c r="I14" s="7"/>
      <c r="J14" s="7"/>
      <c r="N14" s="4">
        <v>8</v>
      </c>
      <c r="O14" s="4">
        <v>7</v>
      </c>
      <c r="P14" s="4">
        <v>4</v>
      </c>
      <c r="Q14" s="4"/>
      <c r="R14" s="4"/>
      <c r="S14" s="4">
        <f t="shared" ref="S14:S19" si="5">O14*5+P14*4+Q14*3</f>
        <v>51</v>
      </c>
      <c r="T14" s="4"/>
      <c r="U14" s="7">
        <f>S14/R3</f>
        <v>4.6363636363636367</v>
      </c>
      <c r="V14" s="7"/>
      <c r="W14" s="7"/>
      <c r="AA14" s="4">
        <v>8</v>
      </c>
      <c r="AB14" s="4">
        <v>8</v>
      </c>
      <c r="AC14" s="4">
        <v>4</v>
      </c>
      <c r="AD14" s="4"/>
      <c r="AE14" s="4"/>
      <c r="AF14" s="4">
        <f t="shared" ref="AF14:AF19" si="6">AB14*5+AC14*4+AD14*3</f>
        <v>56</v>
      </c>
      <c r="AG14" s="4"/>
      <c r="AH14" s="7">
        <f>AF14/AE3</f>
        <v>4.666666666666667</v>
      </c>
      <c r="AI14" s="7"/>
      <c r="AJ14" s="7"/>
    </row>
    <row r="15" spans="1:36" x14ac:dyDescent="0.25">
      <c r="A15" s="4">
        <v>9</v>
      </c>
      <c r="B15" s="4">
        <v>8</v>
      </c>
      <c r="C15" s="4">
        <v>10</v>
      </c>
      <c r="D15" s="4"/>
      <c r="E15" s="4"/>
      <c r="F15" s="4">
        <f t="shared" si="0"/>
        <v>80</v>
      </c>
      <c r="G15" s="4"/>
      <c r="H15" s="7">
        <f>F15/E3</f>
        <v>4.4444444444444446</v>
      </c>
      <c r="I15" s="7"/>
      <c r="J15" s="7"/>
      <c r="N15" s="4">
        <v>9</v>
      </c>
      <c r="O15" s="4">
        <v>6</v>
      </c>
      <c r="P15" s="4">
        <v>5</v>
      </c>
      <c r="Q15" s="4"/>
      <c r="R15" s="4"/>
      <c r="S15" s="4">
        <f t="shared" si="5"/>
        <v>50</v>
      </c>
      <c r="T15" s="4"/>
      <c r="U15" s="7">
        <f>S15/R3</f>
        <v>4.5454545454545459</v>
      </c>
      <c r="V15" s="7"/>
      <c r="W15" s="7"/>
      <c r="AA15" s="4">
        <v>9</v>
      </c>
      <c r="AB15" s="4">
        <v>7</v>
      </c>
      <c r="AC15" s="4">
        <v>5</v>
      </c>
      <c r="AD15" s="4"/>
      <c r="AE15" s="4"/>
      <c r="AF15" s="4">
        <f t="shared" si="6"/>
        <v>55</v>
      </c>
      <c r="AG15" s="4"/>
      <c r="AH15" s="7">
        <f>AF15/AE3</f>
        <v>4.583333333333333</v>
      </c>
      <c r="AI15" s="7"/>
      <c r="AJ15" s="7"/>
    </row>
    <row r="16" spans="1:36" x14ac:dyDescent="0.25">
      <c r="A16" s="4">
        <v>10</v>
      </c>
      <c r="B16" s="4">
        <v>9</v>
      </c>
      <c r="C16" s="4">
        <v>9</v>
      </c>
      <c r="D16" s="4"/>
      <c r="E16" s="4"/>
      <c r="F16" s="4">
        <f t="shared" si="0"/>
        <v>81</v>
      </c>
      <c r="G16" s="4"/>
      <c r="H16" s="7">
        <f>F16/E3</f>
        <v>4.5</v>
      </c>
      <c r="I16" s="7"/>
      <c r="J16" s="7"/>
      <c r="N16" s="4">
        <v>10</v>
      </c>
      <c r="O16" s="4">
        <v>9</v>
      </c>
      <c r="P16" s="4">
        <v>2</v>
      </c>
      <c r="Q16" s="4"/>
      <c r="R16" s="4"/>
      <c r="S16" s="4">
        <f t="shared" si="5"/>
        <v>53</v>
      </c>
      <c r="T16" s="4"/>
      <c r="U16" s="7">
        <f>S16/R3</f>
        <v>4.8181818181818183</v>
      </c>
      <c r="V16" s="7"/>
      <c r="W16" s="7"/>
      <c r="AA16" s="4">
        <v>10</v>
      </c>
      <c r="AB16" s="4">
        <v>8</v>
      </c>
      <c r="AC16" s="4">
        <v>4</v>
      </c>
      <c r="AD16" s="4"/>
      <c r="AE16" s="4"/>
      <c r="AF16" s="4">
        <f t="shared" si="6"/>
        <v>56</v>
      </c>
      <c r="AG16" s="4"/>
      <c r="AH16" s="7">
        <f>AF16/AE3</f>
        <v>4.666666666666667</v>
      </c>
      <c r="AI16" s="7"/>
      <c r="AJ16" s="7"/>
    </row>
    <row r="17" spans="1:36" x14ac:dyDescent="0.25">
      <c r="A17" s="4">
        <v>11</v>
      </c>
      <c r="B17" s="4">
        <v>11</v>
      </c>
      <c r="C17" s="4">
        <v>7</v>
      </c>
      <c r="D17" s="4"/>
      <c r="E17" s="4"/>
      <c r="F17" s="4">
        <f t="shared" si="0"/>
        <v>83</v>
      </c>
      <c r="G17" s="4"/>
      <c r="H17" s="7">
        <f>F17/E3</f>
        <v>4.6111111111111107</v>
      </c>
      <c r="I17" s="7"/>
      <c r="J17" s="7"/>
      <c r="N17" s="4">
        <v>11</v>
      </c>
      <c r="O17" s="4">
        <v>5</v>
      </c>
      <c r="P17" s="4">
        <v>6</v>
      </c>
      <c r="Q17" s="4"/>
      <c r="R17" s="4"/>
      <c r="S17" s="4">
        <f t="shared" si="5"/>
        <v>49</v>
      </c>
      <c r="T17" s="4"/>
      <c r="U17" s="7">
        <f>S17/R3</f>
        <v>4.4545454545454541</v>
      </c>
      <c r="V17" s="7"/>
      <c r="W17" s="7"/>
      <c r="AA17" s="4">
        <v>11</v>
      </c>
      <c r="AB17" s="4">
        <v>8</v>
      </c>
      <c r="AC17" s="4">
        <v>4</v>
      </c>
      <c r="AD17" s="4"/>
      <c r="AE17" s="4"/>
      <c r="AF17" s="4">
        <f t="shared" si="6"/>
        <v>56</v>
      </c>
      <c r="AG17" s="4"/>
      <c r="AH17" s="7">
        <f>AF17/AE3</f>
        <v>4.666666666666667</v>
      </c>
      <c r="AI17" s="7"/>
      <c r="AJ17" s="7"/>
    </row>
    <row r="18" spans="1:36" x14ac:dyDescent="0.25">
      <c r="A18" s="4">
        <v>12</v>
      </c>
      <c r="B18" s="4">
        <v>11</v>
      </c>
      <c r="C18" s="4">
        <v>7</v>
      </c>
      <c r="D18" s="4"/>
      <c r="E18" s="4"/>
      <c r="F18" s="4">
        <f t="shared" si="0"/>
        <v>83</v>
      </c>
      <c r="G18" s="4"/>
      <c r="H18" s="7">
        <f>F18/E3</f>
        <v>4.6111111111111107</v>
      </c>
      <c r="I18" s="7"/>
      <c r="J18" s="7"/>
      <c r="N18" s="4">
        <v>12</v>
      </c>
      <c r="O18" s="4">
        <v>6</v>
      </c>
      <c r="P18" s="4">
        <v>5</v>
      </c>
      <c r="Q18" s="4"/>
      <c r="R18" s="4"/>
      <c r="S18" s="4">
        <f t="shared" si="5"/>
        <v>50</v>
      </c>
      <c r="T18" s="4"/>
      <c r="U18" s="7">
        <f>S18/R3</f>
        <v>4.5454545454545459</v>
      </c>
      <c r="V18" s="7"/>
      <c r="W18" s="7"/>
      <c r="AA18" s="4">
        <v>12</v>
      </c>
      <c r="AB18" s="4">
        <v>7</v>
      </c>
      <c r="AC18" s="4">
        <v>5</v>
      </c>
      <c r="AD18" s="4"/>
      <c r="AE18" s="4"/>
      <c r="AF18" s="4">
        <f t="shared" si="6"/>
        <v>55</v>
      </c>
      <c r="AG18" s="4"/>
      <c r="AH18" s="7">
        <f>AF18/AE3</f>
        <v>4.583333333333333</v>
      </c>
      <c r="AI18" s="7"/>
      <c r="AJ18" s="7"/>
    </row>
    <row r="19" spans="1:36" x14ac:dyDescent="0.25">
      <c r="A19" s="4">
        <v>13</v>
      </c>
      <c r="B19" s="4">
        <v>8</v>
      </c>
      <c r="C19" s="4">
        <v>11</v>
      </c>
      <c r="D19" s="4"/>
      <c r="E19" s="4"/>
      <c r="F19" s="4">
        <f t="shared" si="0"/>
        <v>84</v>
      </c>
      <c r="G19" s="4"/>
      <c r="H19" s="7">
        <f>F19/E3</f>
        <v>4.666666666666667</v>
      </c>
      <c r="I19" s="7"/>
      <c r="J19" s="7"/>
      <c r="N19" s="4">
        <v>13</v>
      </c>
      <c r="O19" s="4">
        <v>4</v>
      </c>
      <c r="P19" s="4">
        <v>7</v>
      </c>
      <c r="Q19" s="4"/>
      <c r="R19" s="4"/>
      <c r="S19" s="4">
        <f t="shared" si="5"/>
        <v>48</v>
      </c>
      <c r="T19" s="4"/>
      <c r="U19" s="7">
        <f>S19/R3</f>
        <v>4.3636363636363633</v>
      </c>
      <c r="V19" s="7"/>
      <c r="W19" s="7"/>
      <c r="AA19" s="4">
        <v>13</v>
      </c>
      <c r="AB19" s="4">
        <v>8</v>
      </c>
      <c r="AC19" s="4">
        <v>4</v>
      </c>
      <c r="AD19" s="4"/>
      <c r="AE19" s="4"/>
      <c r="AF19" s="4">
        <f t="shared" si="6"/>
        <v>56</v>
      </c>
      <c r="AG19" s="4"/>
      <c r="AH19" s="7">
        <f>AF19/AE3</f>
        <v>4.666666666666667</v>
      </c>
      <c r="AI19" s="7"/>
      <c r="AJ19" s="7"/>
    </row>
    <row r="20" spans="1:36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27.555555555555557</v>
      </c>
      <c r="I20" s="7"/>
      <c r="J20" s="7">
        <f>H20/30*100</f>
        <v>91.851851851851862</v>
      </c>
      <c r="N20" s="4" t="s">
        <v>75</v>
      </c>
      <c r="O20" s="4"/>
      <c r="P20" s="4"/>
      <c r="Q20" s="4"/>
      <c r="R20" s="4"/>
      <c r="S20" s="4"/>
      <c r="T20" s="4" t="s">
        <v>76</v>
      </c>
      <c r="U20" s="7">
        <f>SUM(U14:U19)</f>
        <v>27.363636363636367</v>
      </c>
      <c r="V20" s="7"/>
      <c r="W20" s="7">
        <f>U20/30*100</f>
        <v>91.212121212121218</v>
      </c>
      <c r="AA20" s="4" t="s">
        <v>75</v>
      </c>
      <c r="AB20" s="4"/>
      <c r="AC20" s="4"/>
      <c r="AD20" s="4"/>
      <c r="AE20" s="4"/>
      <c r="AF20" s="4"/>
      <c r="AG20" s="4" t="s">
        <v>76</v>
      </c>
      <c r="AH20" s="7">
        <f>SUM(AH14:AH19)</f>
        <v>27.833333333333336</v>
      </c>
      <c r="AI20" s="7"/>
      <c r="AJ20" s="7">
        <f>AH20/30*100</f>
        <v>92.777777777777786</v>
      </c>
    </row>
    <row r="21" spans="1:36" x14ac:dyDescent="0.25">
      <c r="A21" s="4">
        <v>14</v>
      </c>
      <c r="B21" s="4">
        <v>6</v>
      </c>
      <c r="C21" s="4">
        <v>12</v>
      </c>
      <c r="D21" s="4"/>
      <c r="E21" s="4"/>
      <c r="F21" s="4">
        <f t="shared" si="0"/>
        <v>78</v>
      </c>
      <c r="G21" s="4"/>
      <c r="H21" s="7">
        <f>F21/E3</f>
        <v>4.333333333333333</v>
      </c>
      <c r="I21" s="7"/>
      <c r="J21" s="7"/>
      <c r="N21" s="4">
        <v>14</v>
      </c>
      <c r="O21" s="4">
        <v>9</v>
      </c>
      <c r="P21" s="4">
        <v>2</v>
      </c>
      <c r="Q21" s="4"/>
      <c r="R21" s="4"/>
      <c r="S21" s="4">
        <f t="shared" ref="S21:S23" si="7">O21*5+P21*4+Q21*3</f>
        <v>53</v>
      </c>
      <c r="T21" s="4"/>
      <c r="U21" s="7">
        <f>S21/R3</f>
        <v>4.8181818181818183</v>
      </c>
      <c r="V21" s="7"/>
      <c r="W21" s="7"/>
      <c r="AA21" s="4">
        <v>14</v>
      </c>
      <c r="AB21" s="4">
        <v>4</v>
      </c>
      <c r="AC21" s="4">
        <v>8</v>
      </c>
      <c r="AD21" s="4"/>
      <c r="AE21" s="4"/>
      <c r="AF21" s="4">
        <f t="shared" ref="AF21:AF23" si="8">AB21*5+AC21*4+AD21*3</f>
        <v>52</v>
      </c>
      <c r="AG21" s="4"/>
      <c r="AH21" s="7">
        <f>AF21/AE3</f>
        <v>4.333333333333333</v>
      </c>
      <c r="AI21" s="7"/>
      <c r="AJ21" s="7"/>
    </row>
    <row r="22" spans="1:36" x14ac:dyDescent="0.25">
      <c r="A22" s="4">
        <v>15</v>
      </c>
      <c r="B22" s="4">
        <v>11</v>
      </c>
      <c r="C22" s="4">
        <v>7</v>
      </c>
      <c r="D22" s="4"/>
      <c r="E22" s="4"/>
      <c r="F22" s="4">
        <f t="shared" si="0"/>
        <v>83</v>
      </c>
      <c r="G22" s="4"/>
      <c r="H22" s="7">
        <f>F22/E3</f>
        <v>4.6111111111111107</v>
      </c>
      <c r="I22" s="7"/>
      <c r="J22" s="7"/>
      <c r="N22" s="4">
        <v>15</v>
      </c>
      <c r="O22" s="4">
        <v>6</v>
      </c>
      <c r="P22" s="4">
        <v>5</v>
      </c>
      <c r="Q22" s="4"/>
      <c r="R22" s="4"/>
      <c r="S22" s="4">
        <f t="shared" si="7"/>
        <v>50</v>
      </c>
      <c r="T22" s="4"/>
      <c r="U22" s="7">
        <f>S22/R3</f>
        <v>4.5454545454545459</v>
      </c>
      <c r="V22" s="7"/>
      <c r="W22" s="7"/>
      <c r="AA22" s="4">
        <v>15</v>
      </c>
      <c r="AB22" s="4">
        <v>5</v>
      </c>
      <c r="AC22" s="4">
        <v>7</v>
      </c>
      <c r="AD22" s="4"/>
      <c r="AE22" s="4"/>
      <c r="AF22" s="4">
        <f t="shared" si="8"/>
        <v>53</v>
      </c>
      <c r="AG22" s="4"/>
      <c r="AH22" s="7">
        <f>AF22/AE3</f>
        <v>4.416666666666667</v>
      </c>
      <c r="AI22" s="7"/>
      <c r="AJ22" s="7"/>
    </row>
    <row r="23" spans="1:36" x14ac:dyDescent="0.25">
      <c r="A23" s="4">
        <v>16</v>
      </c>
      <c r="B23" s="4">
        <v>9</v>
      </c>
      <c r="C23" s="4">
        <v>9</v>
      </c>
      <c r="D23" s="4"/>
      <c r="E23" s="4"/>
      <c r="F23" s="4">
        <f t="shared" si="0"/>
        <v>81</v>
      </c>
      <c r="G23" s="4"/>
      <c r="H23" s="7">
        <f>F23/E3</f>
        <v>4.5</v>
      </c>
      <c r="I23" s="7"/>
      <c r="J23" s="7"/>
      <c r="N23" s="4">
        <v>16</v>
      </c>
      <c r="O23" s="4">
        <v>6</v>
      </c>
      <c r="P23" s="4">
        <v>5</v>
      </c>
      <c r="Q23" s="4"/>
      <c r="R23" s="4"/>
      <c r="S23" s="4">
        <f t="shared" si="7"/>
        <v>50</v>
      </c>
      <c r="T23" s="4"/>
      <c r="U23" s="7">
        <f>S23/R3</f>
        <v>4.5454545454545459</v>
      </c>
      <c r="V23" s="7"/>
      <c r="W23" s="7"/>
      <c r="AA23" s="4">
        <v>16</v>
      </c>
      <c r="AB23" s="4">
        <v>4</v>
      </c>
      <c r="AC23" s="4">
        <v>8</v>
      </c>
      <c r="AD23" s="4"/>
      <c r="AE23" s="4"/>
      <c r="AF23" s="4">
        <f t="shared" si="8"/>
        <v>52</v>
      </c>
      <c r="AG23" s="4"/>
      <c r="AH23" s="7">
        <f>AF23/AE3</f>
        <v>4.333333333333333</v>
      </c>
      <c r="AI23" s="7"/>
      <c r="AJ23" s="7"/>
    </row>
    <row r="24" spans="1:36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13.444444444444443</v>
      </c>
      <c r="I24" s="7"/>
      <c r="J24" s="7">
        <f>H24/15*100</f>
        <v>89.629629629629619</v>
      </c>
      <c r="N24" s="4" t="s">
        <v>75</v>
      </c>
      <c r="O24" s="4"/>
      <c r="P24" s="4"/>
      <c r="Q24" s="4"/>
      <c r="R24" s="4"/>
      <c r="S24" s="4"/>
      <c r="T24" s="4" t="s">
        <v>76</v>
      </c>
      <c r="U24" s="7">
        <f>SUM(U21:U23)</f>
        <v>13.90909090909091</v>
      </c>
      <c r="V24" s="7"/>
      <c r="W24" s="7">
        <f>U24/15*100</f>
        <v>92.727272727272734</v>
      </c>
      <c r="AA24" s="4" t="s">
        <v>75</v>
      </c>
      <c r="AB24" s="4"/>
      <c r="AC24" s="4"/>
      <c r="AD24" s="4"/>
      <c r="AE24" s="4"/>
      <c r="AF24" s="4"/>
      <c r="AG24" s="4" t="s">
        <v>76</v>
      </c>
      <c r="AH24" s="7">
        <f>SUM(AH21:AH23)</f>
        <v>13.083333333333332</v>
      </c>
      <c r="AI24" s="7"/>
      <c r="AJ24" s="7">
        <f>AH24/15*100</f>
        <v>87.222222222222214</v>
      </c>
    </row>
    <row r="25" spans="1:36" x14ac:dyDescent="0.25">
      <c r="A25" s="4">
        <v>17</v>
      </c>
      <c r="B25" s="4">
        <v>12</v>
      </c>
      <c r="C25" s="4">
        <v>6</v>
      </c>
      <c r="D25" s="4"/>
      <c r="E25" s="4"/>
      <c r="F25" s="4">
        <f t="shared" si="0"/>
        <v>84</v>
      </c>
      <c r="G25" s="4"/>
      <c r="H25" s="7">
        <f>F25/E3</f>
        <v>4.666666666666667</v>
      </c>
      <c r="I25" s="7"/>
      <c r="J25" s="7"/>
      <c r="N25" s="4">
        <v>17</v>
      </c>
      <c r="O25" s="4">
        <v>4</v>
      </c>
      <c r="P25" s="4">
        <v>7</v>
      </c>
      <c r="Q25" s="4"/>
      <c r="R25" s="4"/>
      <c r="S25" s="4">
        <f t="shared" ref="S25:S29" si="9">O25*5+P25*4+Q25*3</f>
        <v>48</v>
      </c>
      <c r="T25" s="4"/>
      <c r="U25" s="7">
        <f>S25/R3</f>
        <v>4.3636363636363633</v>
      </c>
      <c r="V25" s="7"/>
      <c r="W25" s="7"/>
      <c r="AA25" s="4">
        <v>17</v>
      </c>
      <c r="AB25" s="4">
        <v>8</v>
      </c>
      <c r="AC25" s="4">
        <v>4</v>
      </c>
      <c r="AD25" s="4"/>
      <c r="AE25" s="4"/>
      <c r="AF25" s="4">
        <f t="shared" ref="AF25:AF29" si="10">AB25*5+AC25*4+AD25*3</f>
        <v>56</v>
      </c>
      <c r="AG25" s="4"/>
      <c r="AH25" s="7">
        <f>AF25/AE3</f>
        <v>4.666666666666667</v>
      </c>
      <c r="AI25" s="7"/>
      <c r="AJ25" s="7"/>
    </row>
    <row r="26" spans="1:36" x14ac:dyDescent="0.25">
      <c r="A26" s="4">
        <v>18</v>
      </c>
      <c r="B26" s="4">
        <v>8</v>
      </c>
      <c r="C26" s="4">
        <v>10</v>
      </c>
      <c r="D26" s="4"/>
      <c r="E26" s="4"/>
      <c r="F26" s="4">
        <f t="shared" si="0"/>
        <v>80</v>
      </c>
      <c r="G26" s="4"/>
      <c r="H26" s="7">
        <f>F26/E3</f>
        <v>4.4444444444444446</v>
      </c>
      <c r="I26" s="7"/>
      <c r="J26" s="7"/>
      <c r="N26" s="4">
        <v>18</v>
      </c>
      <c r="O26" s="4">
        <v>6</v>
      </c>
      <c r="P26" s="4">
        <v>5</v>
      </c>
      <c r="Q26" s="4"/>
      <c r="R26" s="4"/>
      <c r="S26" s="4">
        <f t="shared" si="9"/>
        <v>50</v>
      </c>
      <c r="T26" s="4"/>
      <c r="U26" s="7">
        <f>S26/R3</f>
        <v>4.5454545454545459</v>
      </c>
      <c r="V26" s="7"/>
      <c r="W26" s="7"/>
      <c r="AA26" s="4">
        <v>18</v>
      </c>
      <c r="AB26" s="4">
        <v>8</v>
      </c>
      <c r="AC26" s="4">
        <v>4</v>
      </c>
      <c r="AD26" s="4"/>
      <c r="AE26" s="4"/>
      <c r="AF26" s="4">
        <f t="shared" si="10"/>
        <v>56</v>
      </c>
      <c r="AG26" s="4"/>
      <c r="AH26" s="7">
        <f>AF26/AE3</f>
        <v>4.666666666666667</v>
      </c>
      <c r="AI26" s="7"/>
      <c r="AJ26" s="7"/>
    </row>
    <row r="27" spans="1:36" x14ac:dyDescent="0.25">
      <c r="A27" s="4">
        <v>19</v>
      </c>
      <c r="B27" s="4">
        <v>7</v>
      </c>
      <c r="C27" s="4">
        <v>11</v>
      </c>
      <c r="D27" s="4"/>
      <c r="E27" s="4"/>
      <c r="F27" s="4">
        <f t="shared" si="0"/>
        <v>79</v>
      </c>
      <c r="G27" s="4"/>
      <c r="H27" s="7">
        <f>F27/E3</f>
        <v>4.3888888888888893</v>
      </c>
      <c r="I27" s="7"/>
      <c r="J27" s="7"/>
      <c r="N27" s="4">
        <v>19</v>
      </c>
      <c r="O27" s="4">
        <v>6</v>
      </c>
      <c r="P27" s="4">
        <v>5</v>
      </c>
      <c r="Q27" s="4"/>
      <c r="R27" s="4"/>
      <c r="S27" s="4">
        <f t="shared" si="9"/>
        <v>50</v>
      </c>
      <c r="T27" s="4"/>
      <c r="U27" s="7">
        <f>S27/R3</f>
        <v>4.5454545454545459</v>
      </c>
      <c r="V27" s="7"/>
      <c r="W27" s="7"/>
      <c r="AA27" s="4">
        <v>19</v>
      </c>
      <c r="AB27" s="4">
        <v>8</v>
      </c>
      <c r="AC27" s="4">
        <v>4</v>
      </c>
      <c r="AD27" s="4"/>
      <c r="AE27" s="4"/>
      <c r="AF27" s="4">
        <f t="shared" si="10"/>
        <v>56</v>
      </c>
      <c r="AG27" s="4"/>
      <c r="AH27" s="7">
        <f>AF27/AE3</f>
        <v>4.666666666666667</v>
      </c>
      <c r="AI27" s="7"/>
      <c r="AJ27" s="7"/>
    </row>
    <row r="28" spans="1:36" x14ac:dyDescent="0.25">
      <c r="A28" s="4">
        <v>20</v>
      </c>
      <c r="B28" s="4">
        <v>14</v>
      </c>
      <c r="C28" s="4">
        <v>4</v>
      </c>
      <c r="D28" s="4"/>
      <c r="E28" s="4"/>
      <c r="F28" s="4">
        <f t="shared" si="0"/>
        <v>86</v>
      </c>
      <c r="G28" s="4"/>
      <c r="H28" s="7">
        <f>F28/E3</f>
        <v>4.7777777777777777</v>
      </c>
      <c r="I28" s="7"/>
      <c r="J28" s="7"/>
      <c r="N28" s="4">
        <v>20</v>
      </c>
      <c r="O28" s="4">
        <v>7</v>
      </c>
      <c r="P28" s="4">
        <v>4</v>
      </c>
      <c r="Q28" s="4"/>
      <c r="R28" s="4"/>
      <c r="S28" s="4">
        <f t="shared" si="9"/>
        <v>51</v>
      </c>
      <c r="T28" s="4"/>
      <c r="U28" s="7">
        <f>S28/R3</f>
        <v>4.6363636363636367</v>
      </c>
      <c r="V28" s="7"/>
      <c r="W28" s="7"/>
      <c r="AA28" s="4">
        <v>20</v>
      </c>
      <c r="AB28" s="4">
        <v>7</v>
      </c>
      <c r="AC28" s="4">
        <v>5</v>
      </c>
      <c r="AD28" s="4"/>
      <c r="AE28" s="4"/>
      <c r="AF28" s="4">
        <f t="shared" si="10"/>
        <v>55</v>
      </c>
      <c r="AG28" s="4"/>
      <c r="AH28" s="7">
        <f>AF28/AE3</f>
        <v>4.583333333333333</v>
      </c>
      <c r="AI28" s="7"/>
      <c r="AJ28" s="7"/>
    </row>
    <row r="29" spans="1:36" x14ac:dyDescent="0.25">
      <c r="A29" s="4">
        <v>21</v>
      </c>
      <c r="B29" s="4">
        <v>17</v>
      </c>
      <c r="C29" s="4">
        <v>1</v>
      </c>
      <c r="D29" s="4"/>
      <c r="E29" s="4"/>
      <c r="F29" s="4">
        <f t="shared" si="0"/>
        <v>89</v>
      </c>
      <c r="G29" s="4"/>
      <c r="H29" s="7">
        <f>F29/E3</f>
        <v>4.9444444444444446</v>
      </c>
      <c r="I29" s="7"/>
      <c r="J29" s="7"/>
      <c r="N29" s="4">
        <v>21</v>
      </c>
      <c r="O29" s="4">
        <v>8</v>
      </c>
      <c r="P29" s="4">
        <v>3</v>
      </c>
      <c r="Q29" s="4"/>
      <c r="R29" s="4"/>
      <c r="S29" s="4">
        <f t="shared" si="9"/>
        <v>52</v>
      </c>
      <c r="T29" s="4"/>
      <c r="U29" s="7">
        <f>S29/R3</f>
        <v>4.7272727272727275</v>
      </c>
      <c r="V29" s="7"/>
      <c r="W29" s="7"/>
      <c r="AA29" s="4">
        <v>21</v>
      </c>
      <c r="AB29" s="4">
        <v>10</v>
      </c>
      <c r="AC29" s="4">
        <v>2</v>
      </c>
      <c r="AD29" s="4"/>
      <c r="AE29" s="4"/>
      <c r="AF29" s="4">
        <f t="shared" si="10"/>
        <v>58</v>
      </c>
      <c r="AG29" s="4"/>
      <c r="AH29" s="7">
        <f>AF29/AE3</f>
        <v>4.833333333333333</v>
      </c>
      <c r="AI29" s="7"/>
      <c r="AJ29" s="7"/>
    </row>
    <row r="30" spans="1:36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23.222222222222221</v>
      </c>
      <c r="I30" s="7"/>
      <c r="J30" s="7">
        <f>H30/25*100</f>
        <v>92.888888888888886</v>
      </c>
      <c r="N30" s="4" t="s">
        <v>75</v>
      </c>
      <c r="O30" s="4"/>
      <c r="P30" s="4"/>
      <c r="Q30" s="4"/>
      <c r="R30" s="4"/>
      <c r="S30" s="4"/>
      <c r="T30" s="4" t="s">
        <v>76</v>
      </c>
      <c r="U30" s="7">
        <f>SUM(U25:U29)</f>
        <v>22.81818181818182</v>
      </c>
      <c r="V30" s="7"/>
      <c r="W30" s="7">
        <f>U30/25*100</f>
        <v>91.27272727272728</v>
      </c>
      <c r="AA30" s="4" t="s">
        <v>75</v>
      </c>
      <c r="AB30" s="4"/>
      <c r="AC30" s="4"/>
      <c r="AD30" s="4"/>
      <c r="AE30" s="4"/>
      <c r="AF30" s="4"/>
      <c r="AG30" s="4" t="s">
        <v>76</v>
      </c>
      <c r="AH30" s="7">
        <f>SUM(AH25:AH29)</f>
        <v>23.416666666666664</v>
      </c>
      <c r="AI30" s="7"/>
      <c r="AJ30" s="7">
        <f>AH30/25*100</f>
        <v>93.666666666666657</v>
      </c>
    </row>
    <row r="34" spans="1:9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</row>
    <row r="35" spans="1:9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9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9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9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9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4"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  <mergeCell ref="C1:I1"/>
    <mergeCell ref="P1:V1"/>
    <mergeCell ref="AC1:AI1"/>
    <mergeCell ref="A38:D38"/>
    <mergeCell ref="E38:H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80" zoomScaleNormal="80" workbookViewId="0">
      <selection activeCell="M1" sqref="M1:T1"/>
    </sheetView>
  </sheetViews>
  <sheetFormatPr defaultRowHeight="15" x14ac:dyDescent="0.25"/>
  <sheetData>
    <row r="1" spans="1:35" s="43" customFormat="1" ht="26.25" customHeight="1" x14ac:dyDescent="0.25">
      <c r="B1" s="77" t="s">
        <v>136</v>
      </c>
      <c r="C1" s="77"/>
      <c r="D1" s="77"/>
      <c r="E1" s="77"/>
      <c r="F1" s="77"/>
      <c r="G1" s="77"/>
      <c r="H1" s="77"/>
      <c r="I1" s="77"/>
      <c r="M1" s="79" t="s">
        <v>137</v>
      </c>
      <c r="N1" s="79"/>
      <c r="O1" s="79"/>
      <c r="P1" s="79"/>
      <c r="Q1" s="79"/>
      <c r="R1" s="79"/>
      <c r="S1" s="79"/>
      <c r="T1" s="79"/>
      <c r="X1" s="77" t="s">
        <v>136</v>
      </c>
      <c r="Y1" s="77"/>
      <c r="Z1" s="77"/>
      <c r="AA1" s="77"/>
      <c r="AB1" s="77"/>
      <c r="AC1" s="77"/>
      <c r="AD1" s="77"/>
      <c r="AE1" s="77"/>
    </row>
    <row r="2" spans="1:35" x14ac:dyDescent="0.25">
      <c r="E2" s="20" t="s">
        <v>87</v>
      </c>
      <c r="K2" s="25"/>
      <c r="L2" s="25"/>
      <c r="M2" s="25"/>
      <c r="N2" s="23" t="s">
        <v>90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3" t="s">
        <v>90</v>
      </c>
      <c r="AB2" s="25"/>
      <c r="AC2" s="25"/>
      <c r="AD2" s="25"/>
      <c r="AE2" s="25"/>
      <c r="AF2" s="25"/>
      <c r="AG2" s="25"/>
      <c r="AH2" s="25"/>
      <c r="AI2" s="25"/>
    </row>
    <row r="3" spans="1:35" x14ac:dyDescent="0.25">
      <c r="A3" s="5"/>
      <c r="B3" s="5"/>
      <c r="C3" s="5"/>
      <c r="D3" s="5" t="s">
        <v>68</v>
      </c>
      <c r="E3" s="6">
        <v>16</v>
      </c>
      <c r="F3" s="5"/>
      <c r="G3" s="5"/>
      <c r="H3" s="5"/>
      <c r="I3" s="5"/>
      <c r="J3" s="5"/>
      <c r="K3" s="25"/>
      <c r="L3" s="24"/>
      <c r="M3" s="24"/>
      <c r="N3" s="24"/>
      <c r="O3" s="24" t="s">
        <v>68</v>
      </c>
      <c r="P3" s="6">
        <v>12</v>
      </c>
      <c r="Q3" s="24"/>
      <c r="R3" s="24"/>
      <c r="S3" s="24"/>
      <c r="T3" s="24"/>
      <c r="U3" s="24"/>
      <c r="V3" s="25"/>
      <c r="W3" s="24"/>
      <c r="X3" s="24"/>
      <c r="Y3" s="24"/>
      <c r="Z3" s="24" t="s">
        <v>68</v>
      </c>
      <c r="AA3" s="6">
        <v>27</v>
      </c>
      <c r="AB3" s="24"/>
      <c r="AC3" s="24"/>
      <c r="AD3" s="24"/>
      <c r="AE3" s="24"/>
      <c r="AF3" s="24"/>
      <c r="AG3" s="25"/>
      <c r="AH3" s="25"/>
      <c r="AI3" s="25"/>
    </row>
    <row r="4" spans="1:35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K4" s="25"/>
      <c r="L4" s="26" t="s">
        <v>69</v>
      </c>
      <c r="M4" s="26" t="s">
        <v>70</v>
      </c>
      <c r="N4" s="26" t="s">
        <v>71</v>
      </c>
      <c r="O4" s="26" t="s">
        <v>72</v>
      </c>
      <c r="P4" s="26"/>
      <c r="Q4" s="26" t="s">
        <v>73</v>
      </c>
      <c r="R4" s="26"/>
      <c r="S4" s="26" t="s">
        <v>74</v>
      </c>
      <c r="T4" s="26"/>
      <c r="U4" s="26" t="s">
        <v>77</v>
      </c>
      <c r="V4" s="25"/>
      <c r="W4" s="26" t="s">
        <v>69</v>
      </c>
      <c r="X4" s="26" t="s">
        <v>70</v>
      </c>
      <c r="Y4" s="26" t="s">
        <v>71</v>
      </c>
      <c r="Z4" s="26" t="s">
        <v>72</v>
      </c>
      <c r="AA4" s="26"/>
      <c r="AB4" s="26" t="s">
        <v>73</v>
      </c>
      <c r="AC4" s="26"/>
      <c r="AD4" s="26" t="s">
        <v>74</v>
      </c>
      <c r="AE4" s="26"/>
      <c r="AF4" s="26" t="s">
        <v>77</v>
      </c>
      <c r="AG4" s="25"/>
      <c r="AH4" s="25"/>
      <c r="AI4" s="25"/>
    </row>
    <row r="5" spans="1:35" x14ac:dyDescent="0.25">
      <c r="A5" s="4">
        <v>1</v>
      </c>
      <c r="B5" s="4">
        <v>11</v>
      </c>
      <c r="C5" s="4">
        <v>5</v>
      </c>
      <c r="D5" s="4"/>
      <c r="E5" s="4"/>
      <c r="F5" s="4">
        <f>B5*5+C5*4+D5*3</f>
        <v>75</v>
      </c>
      <c r="G5" s="4"/>
      <c r="H5" s="7">
        <f>F5/E3</f>
        <v>4.6875</v>
      </c>
      <c r="I5" s="7"/>
      <c r="J5" s="7"/>
      <c r="K5" s="25"/>
      <c r="L5" s="26">
        <v>1</v>
      </c>
      <c r="M5" s="26">
        <v>11</v>
      </c>
      <c r="N5" s="26">
        <v>1</v>
      </c>
      <c r="O5" s="26"/>
      <c r="P5" s="26"/>
      <c r="Q5" s="26">
        <f>M5*5+N5*4+O5*3</f>
        <v>59</v>
      </c>
      <c r="R5" s="26"/>
      <c r="S5" s="27">
        <f>Q5/P3</f>
        <v>4.916666666666667</v>
      </c>
      <c r="T5" s="27"/>
      <c r="U5" s="27"/>
      <c r="V5" s="25"/>
      <c r="W5" s="26">
        <v>1</v>
      </c>
      <c r="X5" s="26">
        <v>22</v>
      </c>
      <c r="Y5" s="26">
        <v>5</v>
      </c>
      <c r="Z5" s="26"/>
      <c r="AA5" s="26"/>
      <c r="AB5" s="26">
        <f>X5*5+Y5*4+Z5*3</f>
        <v>130</v>
      </c>
      <c r="AC5" s="26"/>
      <c r="AD5" s="26">
        <f>AB5/AA3</f>
        <v>4.8148148148148149</v>
      </c>
      <c r="AE5" s="26"/>
      <c r="AF5" s="26"/>
      <c r="AG5" s="25"/>
      <c r="AH5" s="25"/>
      <c r="AI5" s="25"/>
    </row>
    <row r="6" spans="1:35" x14ac:dyDescent="0.25">
      <c r="A6" s="4">
        <v>2</v>
      </c>
      <c r="B6" s="4">
        <v>10</v>
      </c>
      <c r="C6" s="4">
        <v>6</v>
      </c>
      <c r="D6" s="4"/>
      <c r="E6" s="4"/>
      <c r="F6" s="4">
        <f t="shared" ref="F6:F29" si="0">B6*5+C6*4+D6*3</f>
        <v>74</v>
      </c>
      <c r="G6" s="4"/>
      <c r="H6" s="7">
        <f>F6/E3</f>
        <v>4.625</v>
      </c>
      <c r="I6" s="7"/>
      <c r="J6" s="7"/>
      <c r="K6" s="25"/>
      <c r="L6" s="26">
        <v>2</v>
      </c>
      <c r="M6" s="26">
        <v>10</v>
      </c>
      <c r="N6" s="26">
        <v>2</v>
      </c>
      <c r="O6" s="26"/>
      <c r="P6" s="26"/>
      <c r="Q6" s="26">
        <f t="shared" ref="Q6:Q7" si="1">M6*5+N6*4+O6*3</f>
        <v>58</v>
      </c>
      <c r="R6" s="26"/>
      <c r="S6" s="27">
        <f>Q6/P3</f>
        <v>4.833333333333333</v>
      </c>
      <c r="T6" s="27"/>
      <c r="U6" s="27"/>
      <c r="V6" s="25"/>
      <c r="W6" s="26">
        <v>2</v>
      </c>
      <c r="X6" s="26">
        <v>19</v>
      </c>
      <c r="Y6" s="26">
        <v>8</v>
      </c>
      <c r="Z6" s="26"/>
      <c r="AA6" s="26"/>
      <c r="AB6" s="26">
        <f t="shared" ref="AB6:AB7" si="2">X6*5+Y6*4+Z6*3</f>
        <v>127</v>
      </c>
      <c r="AC6" s="26"/>
      <c r="AD6" s="26">
        <f>AB6/AA3</f>
        <v>4.7037037037037033</v>
      </c>
      <c r="AE6" s="26"/>
      <c r="AF6" s="26"/>
      <c r="AG6" s="25"/>
      <c r="AH6" s="25"/>
      <c r="AI6" s="25"/>
    </row>
    <row r="7" spans="1:35" x14ac:dyDescent="0.25">
      <c r="A7" s="4">
        <v>3</v>
      </c>
      <c r="B7" s="4">
        <v>10</v>
      </c>
      <c r="C7" s="4">
        <v>6</v>
      </c>
      <c r="D7" s="4"/>
      <c r="E7" s="4"/>
      <c r="F7" s="4">
        <f t="shared" si="0"/>
        <v>74</v>
      </c>
      <c r="G7" s="4"/>
      <c r="H7" s="7">
        <f>F7/E3</f>
        <v>4.625</v>
      </c>
      <c r="I7" s="7"/>
      <c r="J7" s="7"/>
      <c r="K7" s="25"/>
      <c r="L7" s="26">
        <v>3</v>
      </c>
      <c r="M7" s="26">
        <v>10</v>
      </c>
      <c r="N7" s="26">
        <v>2</v>
      </c>
      <c r="O7" s="26"/>
      <c r="P7" s="26"/>
      <c r="Q7" s="26">
        <f t="shared" si="1"/>
        <v>58</v>
      </c>
      <c r="R7" s="26"/>
      <c r="S7" s="27">
        <f>Q7/P3</f>
        <v>4.833333333333333</v>
      </c>
      <c r="T7" s="27"/>
      <c r="U7" s="27"/>
      <c r="V7" s="25"/>
      <c r="W7" s="26">
        <v>3</v>
      </c>
      <c r="X7" s="26">
        <v>20</v>
      </c>
      <c r="Y7" s="26">
        <v>5</v>
      </c>
      <c r="Z7" s="26">
        <v>2</v>
      </c>
      <c r="AA7" s="26"/>
      <c r="AB7" s="26">
        <f t="shared" si="2"/>
        <v>126</v>
      </c>
      <c r="AC7" s="26"/>
      <c r="AD7" s="26">
        <f>AB7/AA3</f>
        <v>4.666666666666667</v>
      </c>
      <c r="AE7" s="26"/>
      <c r="AF7" s="26"/>
      <c r="AG7" s="25"/>
      <c r="AH7" s="25"/>
      <c r="AI7" s="25"/>
    </row>
    <row r="8" spans="1:35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13.9375</v>
      </c>
      <c r="I8" s="7"/>
      <c r="J8" s="7">
        <f>H8/15*100</f>
        <v>92.916666666666671</v>
      </c>
      <c r="K8" s="25"/>
      <c r="L8" s="26" t="s">
        <v>75</v>
      </c>
      <c r="M8" s="26"/>
      <c r="N8" s="26"/>
      <c r="O8" s="26"/>
      <c r="P8" s="26"/>
      <c r="Q8" s="26"/>
      <c r="R8" s="26" t="s">
        <v>76</v>
      </c>
      <c r="S8" s="27">
        <f>S5+S6+S7</f>
        <v>14.583333333333332</v>
      </c>
      <c r="T8" s="27"/>
      <c r="U8" s="27">
        <f>S8/15*100</f>
        <v>97.222222222222214</v>
      </c>
      <c r="V8" s="25"/>
      <c r="W8" s="26" t="s">
        <v>75</v>
      </c>
      <c r="X8" s="26"/>
      <c r="Y8" s="26"/>
      <c r="Z8" s="26"/>
      <c r="AA8" s="26"/>
      <c r="AB8" s="26"/>
      <c r="AC8" s="26" t="s">
        <v>76</v>
      </c>
      <c r="AD8" s="26">
        <f>AD5+AD6+AD7</f>
        <v>14.185185185185187</v>
      </c>
      <c r="AE8" s="26"/>
      <c r="AF8" s="26">
        <f>AD8/15*100</f>
        <v>94.567901234567913</v>
      </c>
      <c r="AG8" s="25"/>
      <c r="AH8" s="25"/>
      <c r="AI8" s="25"/>
    </row>
    <row r="9" spans="1:35" x14ac:dyDescent="0.25">
      <c r="A9" s="4">
        <v>4</v>
      </c>
      <c r="B9" s="4">
        <v>10</v>
      </c>
      <c r="C9" s="4">
        <v>6</v>
      </c>
      <c r="D9" s="4"/>
      <c r="E9" s="4"/>
      <c r="F9" s="4">
        <f t="shared" si="0"/>
        <v>74</v>
      </c>
      <c r="G9" s="4"/>
      <c r="H9" s="7">
        <f>F9/E3</f>
        <v>4.625</v>
      </c>
      <c r="I9" s="7"/>
      <c r="J9" s="7"/>
      <c r="K9" s="25"/>
      <c r="L9" s="26">
        <v>4</v>
      </c>
      <c r="M9" s="26">
        <v>7</v>
      </c>
      <c r="N9" s="26">
        <v>5</v>
      </c>
      <c r="O9" s="26"/>
      <c r="P9" s="26"/>
      <c r="Q9" s="26">
        <f t="shared" ref="Q9:Q12" si="3">M9*5+N9*4+O9*3</f>
        <v>55</v>
      </c>
      <c r="R9" s="26"/>
      <c r="S9" s="27">
        <f>Q9/P3</f>
        <v>4.583333333333333</v>
      </c>
      <c r="T9" s="27"/>
      <c r="U9" s="27"/>
      <c r="V9" s="25"/>
      <c r="W9" s="26">
        <v>4</v>
      </c>
      <c r="X9" s="26">
        <v>14</v>
      </c>
      <c r="Y9" s="26">
        <v>13</v>
      </c>
      <c r="Z9" s="26"/>
      <c r="AA9" s="26"/>
      <c r="AB9" s="26">
        <f t="shared" ref="AB9:AB12" si="4">X9*5+Y9*4+Z9*3</f>
        <v>122</v>
      </c>
      <c r="AC9" s="26"/>
      <c r="AD9" s="26">
        <f>AB9/AA3</f>
        <v>4.5185185185185182</v>
      </c>
      <c r="AE9" s="26"/>
      <c r="AF9" s="26"/>
      <c r="AG9" s="25"/>
      <c r="AH9" s="25"/>
      <c r="AI9" s="25"/>
    </row>
    <row r="10" spans="1:35" x14ac:dyDescent="0.25">
      <c r="A10" s="4">
        <v>5</v>
      </c>
      <c r="B10" s="4">
        <v>9</v>
      </c>
      <c r="C10" s="4">
        <v>7</v>
      </c>
      <c r="D10" s="4"/>
      <c r="E10" s="4"/>
      <c r="F10" s="4">
        <f t="shared" si="0"/>
        <v>73</v>
      </c>
      <c r="G10" s="4"/>
      <c r="H10" s="7">
        <f>F10/E3</f>
        <v>4.5625</v>
      </c>
      <c r="I10" s="7"/>
      <c r="J10" s="7"/>
      <c r="K10" s="25"/>
      <c r="L10" s="26">
        <v>5</v>
      </c>
      <c r="M10" s="26">
        <v>6</v>
      </c>
      <c r="N10" s="26">
        <v>6</v>
      </c>
      <c r="O10" s="26"/>
      <c r="P10" s="26"/>
      <c r="Q10" s="26">
        <f t="shared" si="3"/>
        <v>54</v>
      </c>
      <c r="R10" s="26"/>
      <c r="S10" s="27">
        <f>Q10/P3</f>
        <v>4.5</v>
      </c>
      <c r="T10" s="27"/>
      <c r="U10" s="27"/>
      <c r="V10" s="25"/>
      <c r="W10" s="26">
        <v>5</v>
      </c>
      <c r="X10" s="26">
        <v>15</v>
      </c>
      <c r="Y10" s="26">
        <v>12</v>
      </c>
      <c r="Z10" s="26"/>
      <c r="AA10" s="26"/>
      <c r="AB10" s="26">
        <f t="shared" si="4"/>
        <v>123</v>
      </c>
      <c r="AC10" s="26"/>
      <c r="AD10" s="26">
        <f>AB10/AA3</f>
        <v>4.5555555555555554</v>
      </c>
      <c r="AE10" s="26"/>
      <c r="AF10" s="26"/>
      <c r="AG10" s="25"/>
      <c r="AH10" s="25"/>
      <c r="AI10" s="25"/>
    </row>
    <row r="11" spans="1:35" x14ac:dyDescent="0.25">
      <c r="A11" s="4">
        <v>6</v>
      </c>
      <c r="B11" s="4">
        <v>10</v>
      </c>
      <c r="C11" s="4">
        <v>6</v>
      </c>
      <c r="D11" s="4"/>
      <c r="E11" s="4"/>
      <c r="F11" s="4">
        <f t="shared" si="0"/>
        <v>74</v>
      </c>
      <c r="G11" s="4"/>
      <c r="H11" s="7">
        <f>F11/E3</f>
        <v>4.625</v>
      </c>
      <c r="I11" s="7"/>
      <c r="J11" s="7"/>
      <c r="K11" s="25"/>
      <c r="L11" s="26">
        <v>6</v>
      </c>
      <c r="M11" s="26">
        <v>7</v>
      </c>
      <c r="N11" s="26">
        <v>5</v>
      </c>
      <c r="O11" s="26"/>
      <c r="P11" s="26"/>
      <c r="Q11" s="26">
        <f t="shared" si="3"/>
        <v>55</v>
      </c>
      <c r="R11" s="26"/>
      <c r="S11" s="27">
        <f>Q11/P3</f>
        <v>4.583333333333333</v>
      </c>
      <c r="T11" s="27"/>
      <c r="U11" s="27"/>
      <c r="V11" s="25"/>
      <c r="W11" s="26">
        <v>6</v>
      </c>
      <c r="X11" s="26">
        <v>13</v>
      </c>
      <c r="Y11" s="26">
        <v>14</v>
      </c>
      <c r="Z11" s="26"/>
      <c r="AA11" s="26"/>
      <c r="AB11" s="26">
        <f t="shared" si="4"/>
        <v>121</v>
      </c>
      <c r="AC11" s="26"/>
      <c r="AD11" s="26">
        <f>AB11/AA3</f>
        <v>4.4814814814814818</v>
      </c>
      <c r="AE11" s="26"/>
      <c r="AF11" s="26"/>
      <c r="AG11" s="25"/>
      <c r="AH11" s="25"/>
      <c r="AI11" s="25"/>
    </row>
    <row r="12" spans="1:35" x14ac:dyDescent="0.25">
      <c r="A12" s="4">
        <v>7</v>
      </c>
      <c r="B12" s="4">
        <v>10</v>
      </c>
      <c r="C12" s="4">
        <v>6</v>
      </c>
      <c r="D12" s="4"/>
      <c r="E12" s="4"/>
      <c r="F12" s="4">
        <f t="shared" si="0"/>
        <v>74</v>
      </c>
      <c r="G12" s="4"/>
      <c r="H12" s="7">
        <f>F12/E3</f>
        <v>4.625</v>
      </c>
      <c r="I12" s="7"/>
      <c r="J12" s="7"/>
      <c r="K12" s="25"/>
      <c r="L12" s="26">
        <v>7</v>
      </c>
      <c r="M12" s="26">
        <v>8</v>
      </c>
      <c r="N12" s="26">
        <v>4</v>
      </c>
      <c r="O12" s="26"/>
      <c r="P12" s="26"/>
      <c r="Q12" s="26">
        <f t="shared" si="3"/>
        <v>56</v>
      </c>
      <c r="R12" s="26"/>
      <c r="S12" s="27">
        <f>Q12/P3</f>
        <v>4.666666666666667</v>
      </c>
      <c r="T12" s="27"/>
      <c r="U12" s="27"/>
      <c r="V12" s="25"/>
      <c r="W12" s="26">
        <v>7</v>
      </c>
      <c r="X12" s="26">
        <v>15</v>
      </c>
      <c r="Y12" s="26">
        <v>12</v>
      </c>
      <c r="Z12" s="26"/>
      <c r="AA12" s="26"/>
      <c r="AB12" s="26">
        <f t="shared" si="4"/>
        <v>123</v>
      </c>
      <c r="AC12" s="26"/>
      <c r="AD12" s="26">
        <f>AB12/AA3</f>
        <v>4.5555555555555554</v>
      </c>
      <c r="AE12" s="26"/>
      <c r="AF12" s="26"/>
      <c r="AG12" s="25"/>
      <c r="AH12" s="25"/>
      <c r="AI12" s="25"/>
    </row>
    <row r="13" spans="1:35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18.4375</v>
      </c>
      <c r="I13" s="7"/>
      <c r="J13" s="7">
        <f>H13/20*100</f>
        <v>92.1875</v>
      </c>
      <c r="K13" s="25"/>
      <c r="L13" s="26" t="s">
        <v>75</v>
      </c>
      <c r="M13" s="26"/>
      <c r="N13" s="26"/>
      <c r="O13" s="26"/>
      <c r="P13" s="26"/>
      <c r="Q13" s="26"/>
      <c r="R13" s="26" t="s">
        <v>76</v>
      </c>
      <c r="S13" s="27">
        <f>SUM(S9:S12)</f>
        <v>18.333333333333332</v>
      </c>
      <c r="T13" s="27"/>
      <c r="U13" s="27">
        <f>S13/20*100</f>
        <v>91.666666666666657</v>
      </c>
      <c r="V13" s="25"/>
      <c r="W13" s="26" t="s">
        <v>75</v>
      </c>
      <c r="X13" s="26"/>
      <c r="Y13" s="26"/>
      <c r="Z13" s="26"/>
      <c r="AA13" s="26"/>
      <c r="AB13" s="26"/>
      <c r="AC13" s="26" t="s">
        <v>76</v>
      </c>
      <c r="AD13" s="26">
        <f>SUM(AD9:AD12)</f>
        <v>18.111111111111107</v>
      </c>
      <c r="AE13" s="26"/>
      <c r="AF13" s="26">
        <f>AD13/20*100</f>
        <v>90.555555555555529</v>
      </c>
      <c r="AG13" s="25"/>
      <c r="AH13" s="25"/>
      <c r="AI13" s="25"/>
    </row>
    <row r="14" spans="1:35" x14ac:dyDescent="0.25">
      <c r="A14" s="4">
        <v>8</v>
      </c>
      <c r="B14" s="4">
        <v>8</v>
      </c>
      <c r="C14" s="4">
        <v>8</v>
      </c>
      <c r="D14" s="4"/>
      <c r="E14" s="4"/>
      <c r="F14" s="4">
        <f t="shared" si="0"/>
        <v>72</v>
      </c>
      <c r="G14" s="4"/>
      <c r="H14" s="7">
        <f>F14/E3</f>
        <v>4.5</v>
      </c>
      <c r="I14" s="7"/>
      <c r="J14" s="7"/>
      <c r="K14" s="25"/>
      <c r="L14" s="26">
        <v>8</v>
      </c>
      <c r="M14" s="26">
        <v>6</v>
      </c>
      <c r="N14" s="26">
        <v>6</v>
      </c>
      <c r="O14" s="26"/>
      <c r="P14" s="26"/>
      <c r="Q14" s="26">
        <f t="shared" ref="Q14:Q19" si="5">M14*5+N14*4+O14*3</f>
        <v>54</v>
      </c>
      <c r="R14" s="26"/>
      <c r="S14" s="27">
        <f>Q14/P3</f>
        <v>4.5</v>
      </c>
      <c r="T14" s="27"/>
      <c r="U14" s="27"/>
      <c r="V14" s="25"/>
      <c r="W14" s="26">
        <v>8</v>
      </c>
      <c r="X14" s="26">
        <v>17</v>
      </c>
      <c r="Y14" s="26">
        <v>10</v>
      </c>
      <c r="Z14" s="26"/>
      <c r="AA14" s="26"/>
      <c r="AB14" s="26">
        <f t="shared" ref="AB14:AB19" si="6">X14*5+Y14*4+Z14*3</f>
        <v>125</v>
      </c>
      <c r="AC14" s="26"/>
      <c r="AD14" s="26">
        <f>AB14/AA3</f>
        <v>4.6296296296296298</v>
      </c>
      <c r="AE14" s="26"/>
      <c r="AF14" s="26"/>
      <c r="AG14" s="25"/>
      <c r="AH14" s="25"/>
      <c r="AI14" s="25"/>
    </row>
    <row r="15" spans="1:35" x14ac:dyDescent="0.25">
      <c r="A15" s="4">
        <v>9</v>
      </c>
      <c r="B15" s="4">
        <v>9</v>
      </c>
      <c r="C15" s="4">
        <v>7</v>
      </c>
      <c r="D15" s="4"/>
      <c r="E15" s="4"/>
      <c r="F15" s="4">
        <f t="shared" si="0"/>
        <v>73</v>
      </c>
      <c r="G15" s="4"/>
      <c r="H15" s="7">
        <f>F15/E3</f>
        <v>4.5625</v>
      </c>
      <c r="I15" s="7"/>
      <c r="J15" s="7"/>
      <c r="K15" s="25"/>
      <c r="L15" s="26">
        <v>9</v>
      </c>
      <c r="M15" s="26">
        <v>6</v>
      </c>
      <c r="N15" s="26">
        <v>6</v>
      </c>
      <c r="O15" s="26"/>
      <c r="P15" s="26"/>
      <c r="Q15" s="26">
        <f t="shared" si="5"/>
        <v>54</v>
      </c>
      <c r="R15" s="26"/>
      <c r="S15" s="27">
        <f>Q15/P3</f>
        <v>4.5</v>
      </c>
      <c r="T15" s="27"/>
      <c r="U15" s="27"/>
      <c r="V15" s="25"/>
      <c r="W15" s="26">
        <v>9</v>
      </c>
      <c r="X15" s="26">
        <v>17</v>
      </c>
      <c r="Y15" s="26">
        <v>10</v>
      </c>
      <c r="Z15" s="26"/>
      <c r="AA15" s="26"/>
      <c r="AB15" s="26">
        <f t="shared" si="6"/>
        <v>125</v>
      </c>
      <c r="AC15" s="26"/>
      <c r="AD15" s="26">
        <f>AB15/AA3</f>
        <v>4.6296296296296298</v>
      </c>
      <c r="AE15" s="26"/>
      <c r="AF15" s="26"/>
      <c r="AG15" s="25"/>
      <c r="AH15" s="25"/>
      <c r="AI15" s="25"/>
    </row>
    <row r="16" spans="1:35" x14ac:dyDescent="0.25">
      <c r="A16" s="4">
        <v>10</v>
      </c>
      <c r="B16" s="4">
        <v>11</v>
      </c>
      <c r="C16" s="4">
        <v>5</v>
      </c>
      <c r="D16" s="4"/>
      <c r="E16" s="4"/>
      <c r="F16" s="4">
        <f t="shared" si="0"/>
        <v>75</v>
      </c>
      <c r="G16" s="4"/>
      <c r="H16" s="7">
        <f>F16/E3</f>
        <v>4.6875</v>
      </c>
      <c r="I16" s="7"/>
      <c r="J16" s="7"/>
      <c r="K16" s="25"/>
      <c r="L16" s="26">
        <v>10</v>
      </c>
      <c r="M16" s="26">
        <v>7</v>
      </c>
      <c r="N16" s="26">
        <v>5</v>
      </c>
      <c r="O16" s="26"/>
      <c r="P16" s="26"/>
      <c r="Q16" s="26">
        <f t="shared" si="5"/>
        <v>55</v>
      </c>
      <c r="R16" s="26"/>
      <c r="S16" s="27">
        <f>Q16/P3</f>
        <v>4.583333333333333</v>
      </c>
      <c r="T16" s="27"/>
      <c r="U16" s="27"/>
      <c r="V16" s="25"/>
      <c r="W16" s="26">
        <v>10</v>
      </c>
      <c r="X16" s="26">
        <v>16</v>
      </c>
      <c r="Y16" s="26">
        <v>11</v>
      </c>
      <c r="Z16" s="26"/>
      <c r="AA16" s="26"/>
      <c r="AB16" s="26">
        <f t="shared" si="6"/>
        <v>124</v>
      </c>
      <c r="AC16" s="26"/>
      <c r="AD16" s="26">
        <f>AB16/AA3</f>
        <v>4.5925925925925926</v>
      </c>
      <c r="AE16" s="26"/>
      <c r="AF16" s="26"/>
      <c r="AG16" s="25"/>
      <c r="AH16" s="25"/>
      <c r="AI16" s="25"/>
    </row>
    <row r="17" spans="1:35" x14ac:dyDescent="0.25">
      <c r="A17" s="4">
        <v>11</v>
      </c>
      <c r="B17" s="4">
        <v>8</v>
      </c>
      <c r="C17" s="4">
        <v>8</v>
      </c>
      <c r="D17" s="4"/>
      <c r="E17" s="4"/>
      <c r="F17" s="4">
        <f t="shared" si="0"/>
        <v>72</v>
      </c>
      <c r="G17" s="4"/>
      <c r="H17" s="7">
        <f>F17/E3</f>
        <v>4.5</v>
      </c>
      <c r="I17" s="7"/>
      <c r="J17" s="7"/>
      <c r="K17" s="25"/>
      <c r="L17" s="26">
        <v>11</v>
      </c>
      <c r="M17" s="26">
        <v>7</v>
      </c>
      <c r="N17" s="26">
        <v>5</v>
      </c>
      <c r="O17" s="26"/>
      <c r="P17" s="26"/>
      <c r="Q17" s="26">
        <f t="shared" si="5"/>
        <v>55</v>
      </c>
      <c r="R17" s="26"/>
      <c r="S17" s="27">
        <f>Q17/P3</f>
        <v>4.583333333333333</v>
      </c>
      <c r="T17" s="27"/>
      <c r="U17" s="27"/>
      <c r="V17" s="25"/>
      <c r="W17" s="26">
        <v>11</v>
      </c>
      <c r="X17" s="26">
        <v>17</v>
      </c>
      <c r="Y17" s="26">
        <v>10</v>
      </c>
      <c r="Z17" s="26"/>
      <c r="AA17" s="26"/>
      <c r="AB17" s="26">
        <f t="shared" si="6"/>
        <v>125</v>
      </c>
      <c r="AC17" s="26"/>
      <c r="AD17" s="26">
        <f>AB17/AA3</f>
        <v>4.6296296296296298</v>
      </c>
      <c r="AE17" s="26"/>
      <c r="AF17" s="26"/>
      <c r="AG17" s="25"/>
      <c r="AH17" s="25"/>
      <c r="AI17" s="25"/>
    </row>
    <row r="18" spans="1:35" x14ac:dyDescent="0.25">
      <c r="A18" s="4">
        <v>12</v>
      </c>
      <c r="B18" s="4">
        <v>8</v>
      </c>
      <c r="C18" s="4">
        <v>8</v>
      </c>
      <c r="D18" s="4"/>
      <c r="E18" s="4"/>
      <c r="F18" s="4">
        <f t="shared" si="0"/>
        <v>72</v>
      </c>
      <c r="G18" s="4"/>
      <c r="H18" s="7">
        <f>F18/E3</f>
        <v>4.5</v>
      </c>
      <c r="I18" s="7"/>
      <c r="J18" s="7"/>
      <c r="K18" s="25"/>
      <c r="L18" s="26">
        <v>12</v>
      </c>
      <c r="M18" s="26">
        <v>8</v>
      </c>
      <c r="N18" s="26">
        <v>4</v>
      </c>
      <c r="O18" s="26"/>
      <c r="P18" s="26"/>
      <c r="Q18" s="26">
        <f t="shared" si="5"/>
        <v>56</v>
      </c>
      <c r="R18" s="26"/>
      <c r="S18" s="27">
        <f>Q18/P3</f>
        <v>4.666666666666667</v>
      </c>
      <c r="T18" s="27"/>
      <c r="U18" s="27"/>
      <c r="V18" s="25"/>
      <c r="W18" s="26">
        <v>12</v>
      </c>
      <c r="X18" s="26">
        <v>17</v>
      </c>
      <c r="Y18" s="26">
        <v>10</v>
      </c>
      <c r="Z18" s="26"/>
      <c r="AA18" s="26"/>
      <c r="AB18" s="26">
        <f t="shared" si="6"/>
        <v>125</v>
      </c>
      <c r="AC18" s="26"/>
      <c r="AD18" s="26">
        <f>AB18/AA3</f>
        <v>4.6296296296296298</v>
      </c>
      <c r="AE18" s="26"/>
      <c r="AF18" s="26"/>
      <c r="AG18" s="25"/>
      <c r="AH18" s="25"/>
      <c r="AI18" s="25"/>
    </row>
    <row r="19" spans="1:35" x14ac:dyDescent="0.25">
      <c r="A19" s="4">
        <v>13</v>
      </c>
      <c r="B19" s="4">
        <v>10</v>
      </c>
      <c r="C19" s="4">
        <v>6</v>
      </c>
      <c r="D19" s="4"/>
      <c r="E19" s="4"/>
      <c r="F19" s="4">
        <f t="shared" si="0"/>
        <v>74</v>
      </c>
      <c r="G19" s="4"/>
      <c r="H19" s="7">
        <f>F19/E3</f>
        <v>4.625</v>
      </c>
      <c r="I19" s="7"/>
      <c r="J19" s="7"/>
      <c r="K19" s="25"/>
      <c r="L19" s="26">
        <v>13</v>
      </c>
      <c r="M19" s="26">
        <v>9</v>
      </c>
      <c r="N19" s="26">
        <v>3</v>
      </c>
      <c r="O19" s="26"/>
      <c r="P19" s="26"/>
      <c r="Q19" s="26">
        <f t="shared" si="5"/>
        <v>57</v>
      </c>
      <c r="R19" s="26"/>
      <c r="S19" s="27">
        <f>Q19/P3</f>
        <v>4.75</v>
      </c>
      <c r="T19" s="27"/>
      <c r="U19" s="27"/>
      <c r="V19" s="25"/>
      <c r="W19" s="26">
        <v>13</v>
      </c>
      <c r="X19" s="26">
        <v>17</v>
      </c>
      <c r="Y19" s="26">
        <v>10</v>
      </c>
      <c r="Z19" s="26"/>
      <c r="AA19" s="26"/>
      <c r="AB19" s="26">
        <f t="shared" si="6"/>
        <v>125</v>
      </c>
      <c r="AC19" s="26"/>
      <c r="AD19" s="26">
        <f>AB19/AA3</f>
        <v>4.6296296296296298</v>
      </c>
      <c r="AE19" s="26"/>
      <c r="AF19" s="26"/>
      <c r="AG19" s="25"/>
      <c r="AH19" s="25"/>
      <c r="AI19" s="25"/>
    </row>
    <row r="20" spans="1:35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27.375</v>
      </c>
      <c r="I20" s="7"/>
      <c r="J20" s="7">
        <f>H20/30*100</f>
        <v>91.25</v>
      </c>
      <c r="K20" s="25"/>
      <c r="L20" s="26" t="s">
        <v>75</v>
      </c>
      <c r="M20" s="26"/>
      <c r="N20" s="26"/>
      <c r="O20" s="26"/>
      <c r="P20" s="26"/>
      <c r="Q20" s="26"/>
      <c r="R20" s="26" t="s">
        <v>76</v>
      </c>
      <c r="S20" s="27">
        <f>SUM(S14:S19)</f>
        <v>27.583333333333332</v>
      </c>
      <c r="T20" s="27"/>
      <c r="U20" s="27">
        <f>S20/30*100</f>
        <v>91.944444444444443</v>
      </c>
      <c r="V20" s="25"/>
      <c r="W20" s="26" t="s">
        <v>75</v>
      </c>
      <c r="X20" s="26"/>
      <c r="Y20" s="26"/>
      <c r="Z20" s="26"/>
      <c r="AA20" s="26"/>
      <c r="AB20" s="26"/>
      <c r="AC20" s="26" t="s">
        <v>76</v>
      </c>
      <c r="AD20" s="26">
        <f>SUM(AD14:AD19)</f>
        <v>27.74074074074074</v>
      </c>
      <c r="AE20" s="26"/>
      <c r="AF20" s="26">
        <f>AD20/30*100</f>
        <v>92.46913580246914</v>
      </c>
      <c r="AG20" s="25"/>
      <c r="AH20" s="25"/>
      <c r="AI20" s="25"/>
    </row>
    <row r="21" spans="1:35" x14ac:dyDescent="0.25">
      <c r="A21" s="4">
        <v>14</v>
      </c>
      <c r="B21" s="4">
        <v>11</v>
      </c>
      <c r="C21" s="4">
        <v>5</v>
      </c>
      <c r="D21" s="4"/>
      <c r="E21" s="4"/>
      <c r="F21" s="4">
        <f t="shared" si="0"/>
        <v>75</v>
      </c>
      <c r="G21" s="4"/>
      <c r="H21" s="7">
        <f>F21/E3</f>
        <v>4.6875</v>
      </c>
      <c r="I21" s="7"/>
      <c r="J21" s="7"/>
      <c r="K21" s="25"/>
      <c r="L21" s="26">
        <v>14</v>
      </c>
      <c r="M21" s="26">
        <v>5</v>
      </c>
      <c r="N21" s="26">
        <v>7</v>
      </c>
      <c r="O21" s="26"/>
      <c r="P21" s="26"/>
      <c r="Q21" s="26">
        <f t="shared" ref="Q21:Q23" si="7">M21*5+N21*4+O21*3</f>
        <v>53</v>
      </c>
      <c r="R21" s="26"/>
      <c r="S21" s="27">
        <f>Q21/P3</f>
        <v>4.416666666666667</v>
      </c>
      <c r="T21" s="27"/>
      <c r="U21" s="27"/>
      <c r="V21" s="25"/>
      <c r="W21" s="26">
        <v>14</v>
      </c>
      <c r="X21" s="26">
        <v>13</v>
      </c>
      <c r="Y21" s="26">
        <v>14</v>
      </c>
      <c r="Z21" s="26"/>
      <c r="AA21" s="26"/>
      <c r="AB21" s="26">
        <f t="shared" ref="AB21:AB23" si="8">X21*5+Y21*4+Z21*3</f>
        <v>121</v>
      </c>
      <c r="AC21" s="26"/>
      <c r="AD21" s="26">
        <f>AB21/AA3</f>
        <v>4.4814814814814818</v>
      </c>
      <c r="AE21" s="26"/>
      <c r="AF21" s="26"/>
      <c r="AG21" s="25"/>
      <c r="AH21" s="25"/>
      <c r="AI21" s="25"/>
    </row>
    <row r="22" spans="1:35" x14ac:dyDescent="0.25">
      <c r="A22" s="4">
        <v>15</v>
      </c>
      <c r="B22" s="4">
        <v>9</v>
      </c>
      <c r="C22" s="4">
        <v>7</v>
      </c>
      <c r="D22" s="4"/>
      <c r="E22" s="4"/>
      <c r="F22" s="4">
        <f t="shared" si="0"/>
        <v>73</v>
      </c>
      <c r="G22" s="4"/>
      <c r="H22" s="7">
        <f>F22/E3</f>
        <v>4.5625</v>
      </c>
      <c r="I22" s="7"/>
      <c r="J22" s="7"/>
      <c r="K22" s="25"/>
      <c r="L22" s="26">
        <v>15</v>
      </c>
      <c r="M22" s="26">
        <v>2</v>
      </c>
      <c r="N22" s="26">
        <v>10</v>
      </c>
      <c r="O22" s="26"/>
      <c r="P22" s="26"/>
      <c r="Q22" s="26">
        <f t="shared" si="7"/>
        <v>50</v>
      </c>
      <c r="R22" s="26"/>
      <c r="S22" s="27">
        <f>Q22/P3</f>
        <v>4.166666666666667</v>
      </c>
      <c r="T22" s="27"/>
      <c r="U22" s="27"/>
      <c r="V22" s="25"/>
      <c r="W22" s="26">
        <v>15</v>
      </c>
      <c r="X22" s="26">
        <v>13</v>
      </c>
      <c r="Y22" s="26">
        <v>14</v>
      </c>
      <c r="Z22" s="26"/>
      <c r="AA22" s="26"/>
      <c r="AB22" s="26">
        <f t="shared" si="8"/>
        <v>121</v>
      </c>
      <c r="AC22" s="26"/>
      <c r="AD22" s="26">
        <f>AB22/AA3</f>
        <v>4.4814814814814818</v>
      </c>
      <c r="AE22" s="26"/>
      <c r="AF22" s="26"/>
      <c r="AG22" s="25"/>
      <c r="AH22" s="25"/>
      <c r="AI22" s="25"/>
    </row>
    <row r="23" spans="1:35" x14ac:dyDescent="0.25">
      <c r="A23" s="4">
        <v>16</v>
      </c>
      <c r="B23" s="4">
        <v>9</v>
      </c>
      <c r="C23" s="4">
        <v>7</v>
      </c>
      <c r="D23" s="4"/>
      <c r="E23" s="4"/>
      <c r="F23" s="4">
        <f t="shared" si="0"/>
        <v>73</v>
      </c>
      <c r="G23" s="4"/>
      <c r="H23" s="7">
        <f>F23/E3</f>
        <v>4.5625</v>
      </c>
      <c r="I23" s="7"/>
      <c r="J23" s="7"/>
      <c r="K23" s="25"/>
      <c r="L23" s="26">
        <v>16</v>
      </c>
      <c r="M23" s="26">
        <v>6</v>
      </c>
      <c r="N23" s="26">
        <v>6</v>
      </c>
      <c r="O23" s="26"/>
      <c r="P23" s="26"/>
      <c r="Q23" s="26">
        <f t="shared" si="7"/>
        <v>54</v>
      </c>
      <c r="R23" s="26"/>
      <c r="S23" s="27">
        <f>Q23/P3</f>
        <v>4.5</v>
      </c>
      <c r="T23" s="27"/>
      <c r="U23" s="27"/>
      <c r="V23" s="25"/>
      <c r="W23" s="26">
        <v>16</v>
      </c>
      <c r="X23" s="26">
        <v>9</v>
      </c>
      <c r="Y23" s="26">
        <v>16</v>
      </c>
      <c r="Z23" s="26"/>
      <c r="AA23" s="26"/>
      <c r="AB23" s="26">
        <f t="shared" si="8"/>
        <v>109</v>
      </c>
      <c r="AC23" s="26"/>
      <c r="AD23" s="26">
        <f>AB23/AA3</f>
        <v>4.0370370370370372</v>
      </c>
      <c r="AE23" s="26"/>
      <c r="AF23" s="26"/>
      <c r="AG23" s="25"/>
      <c r="AH23" s="25"/>
      <c r="AI23" s="25"/>
    </row>
    <row r="24" spans="1:35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13.8125</v>
      </c>
      <c r="I24" s="7"/>
      <c r="J24" s="7">
        <f>H24/15*100</f>
        <v>92.083333333333329</v>
      </c>
      <c r="K24" s="25"/>
      <c r="L24" s="26" t="s">
        <v>75</v>
      </c>
      <c r="M24" s="26"/>
      <c r="N24" s="26"/>
      <c r="O24" s="26"/>
      <c r="P24" s="26"/>
      <c r="Q24" s="26"/>
      <c r="R24" s="26" t="s">
        <v>76</v>
      </c>
      <c r="S24" s="27">
        <f>SUM(S21:S23)</f>
        <v>13.083333333333334</v>
      </c>
      <c r="T24" s="27"/>
      <c r="U24" s="27">
        <f>S24/15*100</f>
        <v>87.222222222222229</v>
      </c>
      <c r="V24" s="25"/>
      <c r="W24" s="26" t="s">
        <v>75</v>
      </c>
      <c r="X24" s="26"/>
      <c r="Y24" s="26"/>
      <c r="Z24" s="26"/>
      <c r="AA24" s="26"/>
      <c r="AB24" s="26"/>
      <c r="AC24" s="26" t="s">
        <v>76</v>
      </c>
      <c r="AD24" s="26">
        <f>SUM(AD21:AD23)</f>
        <v>13</v>
      </c>
      <c r="AE24" s="26"/>
      <c r="AF24" s="26">
        <f>AD24/15*100</f>
        <v>86.666666666666671</v>
      </c>
      <c r="AG24" s="25"/>
      <c r="AH24" s="25"/>
      <c r="AI24" s="25"/>
    </row>
    <row r="25" spans="1:35" x14ac:dyDescent="0.25">
      <c r="A25" s="4">
        <v>17</v>
      </c>
      <c r="B25" s="4">
        <v>10</v>
      </c>
      <c r="C25" s="4">
        <v>6</v>
      </c>
      <c r="D25" s="4"/>
      <c r="E25" s="4"/>
      <c r="F25" s="4">
        <f t="shared" si="0"/>
        <v>74</v>
      </c>
      <c r="G25" s="4"/>
      <c r="H25" s="7">
        <f>F25/E3</f>
        <v>4.625</v>
      </c>
      <c r="I25" s="7"/>
      <c r="J25" s="7"/>
      <c r="K25" s="25"/>
      <c r="L25" s="26">
        <v>17</v>
      </c>
      <c r="M25" s="26">
        <v>5</v>
      </c>
      <c r="N25" s="26">
        <v>7</v>
      </c>
      <c r="O25" s="26"/>
      <c r="P25" s="26"/>
      <c r="Q25" s="26">
        <f t="shared" ref="Q25:Q29" si="9">M25*5+N25*4+O25*3</f>
        <v>53</v>
      </c>
      <c r="R25" s="26"/>
      <c r="S25" s="27">
        <f>Q25/P3</f>
        <v>4.416666666666667</v>
      </c>
      <c r="T25" s="27"/>
      <c r="U25" s="27"/>
      <c r="V25" s="25"/>
      <c r="W25" s="26">
        <v>17</v>
      </c>
      <c r="X25" s="26">
        <v>15</v>
      </c>
      <c r="Y25" s="26">
        <v>12</v>
      </c>
      <c r="Z25" s="26"/>
      <c r="AA25" s="26"/>
      <c r="AB25" s="26">
        <f t="shared" ref="AB25:AB29" si="10">X25*5+Y25*4+Z25*3</f>
        <v>123</v>
      </c>
      <c r="AC25" s="26"/>
      <c r="AD25" s="26">
        <f>AB25/AA3</f>
        <v>4.5555555555555554</v>
      </c>
      <c r="AE25" s="26"/>
      <c r="AF25" s="26"/>
      <c r="AG25" s="25"/>
      <c r="AH25" s="25"/>
      <c r="AI25" s="25"/>
    </row>
    <row r="26" spans="1:35" x14ac:dyDescent="0.25">
      <c r="A26" s="4">
        <v>18</v>
      </c>
      <c r="B26" s="4">
        <v>4</v>
      </c>
      <c r="C26" s="4">
        <v>12</v>
      </c>
      <c r="D26" s="4"/>
      <c r="E26" s="4"/>
      <c r="F26" s="4">
        <f t="shared" si="0"/>
        <v>68</v>
      </c>
      <c r="G26" s="4"/>
      <c r="H26" s="7">
        <f>F26/E3</f>
        <v>4.25</v>
      </c>
      <c r="I26" s="7"/>
      <c r="J26" s="7"/>
      <c r="K26" s="25"/>
      <c r="L26" s="26">
        <v>18</v>
      </c>
      <c r="M26" s="26">
        <v>8</v>
      </c>
      <c r="N26" s="26">
        <v>4</v>
      </c>
      <c r="O26" s="26"/>
      <c r="P26" s="26"/>
      <c r="Q26" s="26">
        <f t="shared" si="9"/>
        <v>56</v>
      </c>
      <c r="R26" s="26"/>
      <c r="S26" s="27">
        <f>Q26/P3</f>
        <v>4.666666666666667</v>
      </c>
      <c r="T26" s="27"/>
      <c r="U26" s="27"/>
      <c r="V26" s="25"/>
      <c r="W26" s="26">
        <v>18</v>
      </c>
      <c r="X26" s="26">
        <v>15</v>
      </c>
      <c r="Y26" s="26">
        <v>12</v>
      </c>
      <c r="Z26" s="26"/>
      <c r="AA26" s="26"/>
      <c r="AB26" s="26">
        <f t="shared" si="10"/>
        <v>123</v>
      </c>
      <c r="AC26" s="26"/>
      <c r="AD26" s="26">
        <f>AB26/AA3</f>
        <v>4.5555555555555554</v>
      </c>
      <c r="AE26" s="26"/>
      <c r="AF26" s="26"/>
      <c r="AG26" s="25"/>
      <c r="AH26" s="25"/>
      <c r="AI26" s="25"/>
    </row>
    <row r="27" spans="1:35" x14ac:dyDescent="0.25">
      <c r="A27" s="4">
        <v>19</v>
      </c>
      <c r="B27" s="4">
        <v>9</v>
      </c>
      <c r="C27" s="4">
        <v>7</v>
      </c>
      <c r="D27" s="4"/>
      <c r="E27" s="4"/>
      <c r="F27" s="4">
        <f t="shared" si="0"/>
        <v>73</v>
      </c>
      <c r="G27" s="4"/>
      <c r="H27" s="7">
        <f>F27/E3</f>
        <v>4.5625</v>
      </c>
      <c r="I27" s="7"/>
      <c r="J27" s="7"/>
      <c r="K27" s="25"/>
      <c r="L27" s="26">
        <v>19</v>
      </c>
      <c r="M27" s="26">
        <v>7</v>
      </c>
      <c r="N27" s="26">
        <v>5</v>
      </c>
      <c r="O27" s="26"/>
      <c r="P27" s="26"/>
      <c r="Q27" s="26">
        <f t="shared" si="9"/>
        <v>55</v>
      </c>
      <c r="R27" s="26"/>
      <c r="S27" s="27">
        <f>Q27/P3</f>
        <v>4.583333333333333</v>
      </c>
      <c r="T27" s="27"/>
      <c r="U27" s="27"/>
      <c r="V27" s="25"/>
      <c r="W27" s="26">
        <v>19</v>
      </c>
      <c r="X27" s="26">
        <v>21</v>
      </c>
      <c r="Y27" s="26">
        <v>6</v>
      </c>
      <c r="Z27" s="26"/>
      <c r="AA27" s="26"/>
      <c r="AB27" s="26">
        <f t="shared" si="10"/>
        <v>129</v>
      </c>
      <c r="AC27" s="26"/>
      <c r="AD27" s="26">
        <f>AB27/AA3</f>
        <v>4.7777777777777777</v>
      </c>
      <c r="AE27" s="26"/>
      <c r="AF27" s="26"/>
      <c r="AG27" s="25"/>
      <c r="AH27" s="25"/>
      <c r="AI27" s="25"/>
    </row>
    <row r="28" spans="1:35" x14ac:dyDescent="0.25">
      <c r="A28" s="4">
        <v>20</v>
      </c>
      <c r="B28" s="4">
        <v>11</v>
      </c>
      <c r="C28" s="4">
        <v>5</v>
      </c>
      <c r="D28" s="4"/>
      <c r="E28" s="4"/>
      <c r="F28" s="4">
        <f t="shared" si="0"/>
        <v>75</v>
      </c>
      <c r="G28" s="4"/>
      <c r="H28" s="7">
        <f>F28/E3</f>
        <v>4.6875</v>
      </c>
      <c r="I28" s="7"/>
      <c r="J28" s="7"/>
      <c r="K28" s="25"/>
      <c r="L28" s="26">
        <v>20</v>
      </c>
      <c r="M28" s="26">
        <v>7</v>
      </c>
      <c r="N28" s="26">
        <v>5</v>
      </c>
      <c r="O28" s="26"/>
      <c r="P28" s="26"/>
      <c r="Q28" s="26">
        <f t="shared" si="9"/>
        <v>55</v>
      </c>
      <c r="R28" s="26"/>
      <c r="S28" s="27">
        <f>Q28/P3</f>
        <v>4.583333333333333</v>
      </c>
      <c r="T28" s="27"/>
      <c r="U28" s="27"/>
      <c r="V28" s="25"/>
      <c r="W28" s="26">
        <v>20</v>
      </c>
      <c r="X28" s="26">
        <v>19</v>
      </c>
      <c r="Y28" s="26">
        <v>8</v>
      </c>
      <c r="Z28" s="26"/>
      <c r="AA28" s="26"/>
      <c r="AB28" s="26">
        <f t="shared" si="10"/>
        <v>127</v>
      </c>
      <c r="AC28" s="26"/>
      <c r="AD28" s="26">
        <f>AB28/AA3</f>
        <v>4.7037037037037033</v>
      </c>
      <c r="AE28" s="26"/>
      <c r="AF28" s="26"/>
      <c r="AG28" s="25"/>
      <c r="AH28" s="25"/>
      <c r="AI28" s="25"/>
    </row>
    <row r="29" spans="1:35" x14ac:dyDescent="0.25">
      <c r="A29" s="4">
        <v>21</v>
      </c>
      <c r="B29" s="4">
        <v>12</v>
      </c>
      <c r="C29" s="4">
        <v>4</v>
      </c>
      <c r="D29" s="4"/>
      <c r="E29" s="4"/>
      <c r="F29" s="4">
        <f t="shared" si="0"/>
        <v>76</v>
      </c>
      <c r="G29" s="4"/>
      <c r="H29" s="7">
        <f>F29/E3</f>
        <v>4.75</v>
      </c>
      <c r="I29" s="7"/>
      <c r="J29" s="7"/>
      <c r="K29" s="25"/>
      <c r="L29" s="26">
        <v>21</v>
      </c>
      <c r="M29" s="26">
        <v>6</v>
      </c>
      <c r="N29" s="26">
        <v>6</v>
      </c>
      <c r="O29" s="26"/>
      <c r="P29" s="26"/>
      <c r="Q29" s="26">
        <f t="shared" si="9"/>
        <v>54</v>
      </c>
      <c r="R29" s="26"/>
      <c r="S29" s="27">
        <f>Q29/P3</f>
        <v>4.5</v>
      </c>
      <c r="T29" s="27"/>
      <c r="U29" s="27"/>
      <c r="V29" s="25"/>
      <c r="W29" s="26">
        <v>21</v>
      </c>
      <c r="X29" s="26">
        <v>19</v>
      </c>
      <c r="Y29" s="26">
        <v>8</v>
      </c>
      <c r="Z29" s="26"/>
      <c r="AA29" s="26"/>
      <c r="AB29" s="26">
        <f t="shared" si="10"/>
        <v>127</v>
      </c>
      <c r="AC29" s="26"/>
      <c r="AD29" s="26">
        <f>AB29/AA3</f>
        <v>4.7037037037037033</v>
      </c>
      <c r="AE29" s="26"/>
      <c r="AF29" s="26"/>
      <c r="AG29" s="25"/>
      <c r="AH29" s="25"/>
      <c r="AI29" s="25"/>
    </row>
    <row r="30" spans="1:35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22.875</v>
      </c>
      <c r="I30" s="7"/>
      <c r="J30" s="7">
        <f>H30/25*100</f>
        <v>91.5</v>
      </c>
      <c r="K30" s="25"/>
      <c r="L30" s="26" t="s">
        <v>75</v>
      </c>
      <c r="M30" s="26"/>
      <c r="N30" s="26"/>
      <c r="O30" s="26"/>
      <c r="P30" s="26"/>
      <c r="Q30" s="26"/>
      <c r="R30" s="26" t="s">
        <v>76</v>
      </c>
      <c r="S30" s="27">
        <f>SUM(S25:S29)</f>
        <v>22.75</v>
      </c>
      <c r="T30" s="27"/>
      <c r="U30" s="27">
        <f>S30/25*100</f>
        <v>91</v>
      </c>
      <c r="V30" s="25"/>
      <c r="W30" s="26" t="s">
        <v>75</v>
      </c>
      <c r="X30" s="26"/>
      <c r="Y30" s="26"/>
      <c r="Z30" s="26"/>
      <c r="AA30" s="26"/>
      <c r="AB30" s="26"/>
      <c r="AC30" s="26" t="s">
        <v>76</v>
      </c>
      <c r="AD30" s="26">
        <f>SUM(AD25:AD29)</f>
        <v>23.296296296296294</v>
      </c>
      <c r="AE30" s="26"/>
      <c r="AF30" s="26">
        <f>AD30/25*100</f>
        <v>93.185185185185176</v>
      </c>
      <c r="AG30" s="25"/>
      <c r="AH30" s="25"/>
      <c r="AI30" s="25"/>
    </row>
    <row r="35" spans="1:9" ht="15.75" x14ac:dyDescent="0.25">
      <c r="A35" s="70" t="s">
        <v>94</v>
      </c>
      <c r="B35" s="70"/>
      <c r="C35" s="70"/>
      <c r="D35" s="70"/>
      <c r="E35" s="70"/>
      <c r="F35" s="70"/>
      <c r="G35" s="70"/>
      <c r="H35" s="70"/>
      <c r="I35" s="70"/>
    </row>
    <row r="36" spans="1:9" ht="15.75" x14ac:dyDescent="0.25">
      <c r="A36" s="67" t="s">
        <v>95</v>
      </c>
      <c r="B36" s="68"/>
      <c r="C36" s="68"/>
      <c r="D36" s="69"/>
      <c r="E36" s="67" t="s">
        <v>96</v>
      </c>
      <c r="F36" s="68"/>
      <c r="G36" s="68"/>
      <c r="H36" s="68"/>
    </row>
    <row r="37" spans="1:9" ht="15.75" x14ac:dyDescent="0.25">
      <c r="A37" s="67" t="s">
        <v>97</v>
      </c>
      <c r="B37" s="68"/>
      <c r="C37" s="68"/>
      <c r="D37" s="69"/>
      <c r="E37" s="67" t="s">
        <v>98</v>
      </c>
      <c r="F37" s="68"/>
      <c r="G37" s="68"/>
      <c r="H37" s="68"/>
    </row>
    <row r="38" spans="1:9" ht="15.75" x14ac:dyDescent="0.25">
      <c r="A38" s="67" t="s">
        <v>99</v>
      </c>
      <c r="B38" s="68"/>
      <c r="C38" s="68"/>
      <c r="D38" s="69"/>
      <c r="E38" s="67" t="s">
        <v>100</v>
      </c>
      <c r="F38" s="68"/>
      <c r="G38" s="68"/>
      <c r="H38" s="68"/>
    </row>
    <row r="39" spans="1:9" ht="15.75" x14ac:dyDescent="0.25">
      <c r="A39" s="67" t="s">
        <v>101</v>
      </c>
      <c r="B39" s="68"/>
      <c r="C39" s="68"/>
      <c r="D39" s="69"/>
      <c r="E39" s="67" t="s">
        <v>102</v>
      </c>
      <c r="F39" s="68"/>
      <c r="G39" s="68"/>
      <c r="H39" s="68"/>
    </row>
    <row r="40" spans="1:9" ht="15.75" x14ac:dyDescent="0.25">
      <c r="A40" s="67" t="s">
        <v>103</v>
      </c>
      <c r="B40" s="68"/>
      <c r="C40" s="68"/>
      <c r="D40" s="69"/>
      <c r="E40" s="67" t="s">
        <v>104</v>
      </c>
      <c r="F40" s="68"/>
      <c r="G40" s="68"/>
      <c r="H40" s="68"/>
    </row>
  </sheetData>
  <mergeCells count="14">
    <mergeCell ref="A40:D40"/>
    <mergeCell ref="E40:H40"/>
    <mergeCell ref="A35:I35"/>
    <mergeCell ref="A36:D36"/>
    <mergeCell ref="E36:H36"/>
    <mergeCell ref="A37:D37"/>
    <mergeCell ref="E37:H37"/>
    <mergeCell ref="A38:D38"/>
    <mergeCell ref="E38:H38"/>
    <mergeCell ref="B1:I1"/>
    <mergeCell ref="M1:T1"/>
    <mergeCell ref="X1:AE1"/>
    <mergeCell ref="A39:D39"/>
    <mergeCell ref="E39:H3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0" zoomScaleNormal="70" workbookViewId="0">
      <selection activeCell="AC1" sqref="AC1:AI1"/>
    </sheetView>
  </sheetViews>
  <sheetFormatPr defaultRowHeight="15" x14ac:dyDescent="0.25"/>
  <sheetData>
    <row r="1" spans="1:36" s="44" customFormat="1" ht="32.25" customHeight="1" x14ac:dyDescent="0.3">
      <c r="B1" s="76" t="s">
        <v>138</v>
      </c>
      <c r="C1" s="76"/>
      <c r="D1" s="76"/>
      <c r="E1" s="76"/>
      <c r="F1" s="76"/>
      <c r="G1" s="76"/>
      <c r="H1" s="76"/>
      <c r="P1" s="76" t="s">
        <v>139</v>
      </c>
      <c r="Q1" s="76"/>
      <c r="R1" s="76"/>
      <c r="S1" s="76"/>
      <c r="T1" s="76"/>
      <c r="U1" s="76"/>
      <c r="V1" s="76"/>
      <c r="AC1" s="76" t="s">
        <v>140</v>
      </c>
      <c r="AD1" s="76"/>
      <c r="AE1" s="76"/>
      <c r="AF1" s="76"/>
      <c r="AG1" s="76"/>
      <c r="AH1" s="76"/>
      <c r="AI1" s="76"/>
    </row>
    <row r="2" spans="1:36" x14ac:dyDescent="0.25">
      <c r="D2" s="20" t="s">
        <v>90</v>
      </c>
      <c r="N2" t="s">
        <v>53</v>
      </c>
      <c r="Q2" s="20" t="s">
        <v>87</v>
      </c>
      <c r="AA2" t="s">
        <v>80</v>
      </c>
      <c r="AD2" s="23" t="s">
        <v>90</v>
      </c>
    </row>
    <row r="3" spans="1:36" x14ac:dyDescent="0.25">
      <c r="A3" s="5"/>
      <c r="B3" s="5"/>
      <c r="C3" s="5"/>
      <c r="D3" s="5" t="s">
        <v>68</v>
      </c>
      <c r="E3" s="6">
        <v>5</v>
      </c>
      <c r="F3" s="5"/>
      <c r="G3" s="5"/>
      <c r="H3" s="5"/>
      <c r="I3" s="5"/>
      <c r="J3" s="5"/>
      <c r="N3" s="5"/>
      <c r="O3" s="5"/>
      <c r="P3" s="5"/>
      <c r="Q3" s="5" t="s">
        <v>68</v>
      </c>
      <c r="R3" s="6">
        <v>12</v>
      </c>
      <c r="S3" s="5"/>
      <c r="T3" s="5"/>
      <c r="U3" s="5"/>
      <c r="V3" s="5"/>
      <c r="W3" s="5"/>
      <c r="AA3" s="5"/>
      <c r="AB3" s="5"/>
      <c r="AC3" s="5"/>
      <c r="AD3" s="5" t="s">
        <v>68</v>
      </c>
      <c r="AE3" s="6">
        <v>46</v>
      </c>
      <c r="AF3" s="5"/>
      <c r="AG3" s="5"/>
      <c r="AH3" s="5"/>
      <c r="AI3" s="5"/>
      <c r="AJ3" s="5"/>
    </row>
    <row r="4" spans="1:36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N4" s="4" t="s">
        <v>69</v>
      </c>
      <c r="O4" s="4" t="s">
        <v>70</v>
      </c>
      <c r="P4" s="4" t="s">
        <v>71</v>
      </c>
      <c r="Q4" s="4" t="s">
        <v>72</v>
      </c>
      <c r="R4" s="4"/>
      <c r="S4" s="4" t="s">
        <v>73</v>
      </c>
      <c r="T4" s="4"/>
      <c r="U4" s="4" t="s">
        <v>74</v>
      </c>
      <c r="V4" s="4"/>
      <c r="W4" s="4" t="s">
        <v>77</v>
      </c>
      <c r="AA4" s="4" t="s">
        <v>69</v>
      </c>
      <c r="AB4" s="4" t="s">
        <v>70</v>
      </c>
      <c r="AC4" s="4" t="s">
        <v>71</v>
      </c>
      <c r="AD4" s="4" t="s">
        <v>72</v>
      </c>
      <c r="AE4" s="4"/>
      <c r="AF4" s="4" t="s">
        <v>73</v>
      </c>
      <c r="AG4" s="4"/>
      <c r="AH4" s="4" t="s">
        <v>74</v>
      </c>
      <c r="AI4" s="4"/>
      <c r="AJ4" s="4" t="s">
        <v>77</v>
      </c>
    </row>
    <row r="5" spans="1:36" x14ac:dyDescent="0.25">
      <c r="A5" s="4">
        <v>1</v>
      </c>
      <c r="B5" s="4">
        <v>0</v>
      </c>
      <c r="C5" s="4">
        <v>5</v>
      </c>
      <c r="D5" s="4"/>
      <c r="E5" s="4"/>
      <c r="F5" s="4">
        <f>B5*5+C5*4+D5*3</f>
        <v>20</v>
      </c>
      <c r="G5" s="4"/>
      <c r="H5" s="7">
        <f>F5/E3</f>
        <v>4</v>
      </c>
      <c r="I5" s="7"/>
      <c r="J5" s="7"/>
      <c r="N5" s="4">
        <v>1</v>
      </c>
      <c r="O5" s="4">
        <v>5</v>
      </c>
      <c r="P5" s="4">
        <v>7</v>
      </c>
      <c r="Q5" s="4"/>
      <c r="R5" s="4"/>
      <c r="S5" s="4">
        <f>O5*5+P5*4+Q5*3</f>
        <v>53</v>
      </c>
      <c r="T5" s="4"/>
      <c r="U5" s="7">
        <f>S5/R3</f>
        <v>4.416666666666667</v>
      </c>
      <c r="V5" s="7"/>
      <c r="W5" s="7"/>
      <c r="AA5" s="4">
        <v>1</v>
      </c>
      <c r="AB5" s="4">
        <v>29</v>
      </c>
      <c r="AC5" s="4">
        <v>17</v>
      </c>
      <c r="AD5" s="4"/>
      <c r="AE5" s="4"/>
      <c r="AF5" s="4">
        <f>AB5*5+AC5*4+AD5*3</f>
        <v>213</v>
      </c>
      <c r="AG5" s="4"/>
      <c r="AH5" s="7">
        <f>AF5/AE3</f>
        <v>4.6304347826086953</v>
      </c>
      <c r="AI5" s="7"/>
      <c r="AJ5" s="7"/>
    </row>
    <row r="6" spans="1:36" x14ac:dyDescent="0.25">
      <c r="A6" s="4">
        <v>2</v>
      </c>
      <c r="B6" s="4">
        <v>1</v>
      </c>
      <c r="C6" s="4">
        <v>4</v>
      </c>
      <c r="D6" s="4"/>
      <c r="E6" s="4"/>
      <c r="F6" s="4">
        <f t="shared" ref="F6:F7" si="0">B6*5+C6*4+D6*3</f>
        <v>21</v>
      </c>
      <c r="G6" s="4"/>
      <c r="H6" s="7">
        <f>F6/E3</f>
        <v>4.2</v>
      </c>
      <c r="I6" s="7"/>
      <c r="J6" s="7"/>
      <c r="N6" s="4">
        <v>2</v>
      </c>
      <c r="O6" s="4">
        <v>10</v>
      </c>
      <c r="P6" s="4">
        <v>2</v>
      </c>
      <c r="Q6" s="4"/>
      <c r="R6" s="4"/>
      <c r="S6" s="4">
        <f t="shared" ref="S6:S7" si="1">O6*5+P6*4+Q6*3</f>
        <v>58</v>
      </c>
      <c r="T6" s="4"/>
      <c r="U6" s="7">
        <f>S6/R3</f>
        <v>4.833333333333333</v>
      </c>
      <c r="V6" s="7"/>
      <c r="W6" s="7"/>
      <c r="AA6" s="4">
        <v>2</v>
      </c>
      <c r="AB6" s="4">
        <v>28</v>
      </c>
      <c r="AC6" s="4">
        <v>18</v>
      </c>
      <c r="AD6" s="4"/>
      <c r="AE6" s="4"/>
      <c r="AF6" s="4">
        <f t="shared" ref="AF6:AF7" si="2">AB6*5+AC6*4+AD6*3</f>
        <v>212</v>
      </c>
      <c r="AG6" s="4"/>
      <c r="AH6" s="7">
        <f>AF6/AE3</f>
        <v>4.6086956521739131</v>
      </c>
      <c r="AI6" s="7"/>
      <c r="AJ6" s="7"/>
    </row>
    <row r="7" spans="1:36" x14ac:dyDescent="0.25">
      <c r="A7" s="4">
        <v>3</v>
      </c>
      <c r="B7" s="4">
        <v>5</v>
      </c>
      <c r="C7" s="4"/>
      <c r="D7" s="4"/>
      <c r="E7" s="4"/>
      <c r="F7" s="4">
        <f t="shared" si="0"/>
        <v>25</v>
      </c>
      <c r="G7" s="4"/>
      <c r="H7" s="7">
        <f>F7/E3</f>
        <v>5</v>
      </c>
      <c r="I7" s="7"/>
      <c r="J7" s="7"/>
      <c r="N7" s="4">
        <v>3</v>
      </c>
      <c r="O7" s="4">
        <v>10</v>
      </c>
      <c r="P7" s="4">
        <v>2</v>
      </c>
      <c r="Q7" s="4"/>
      <c r="R7" s="4"/>
      <c r="S7" s="4">
        <f t="shared" si="1"/>
        <v>58</v>
      </c>
      <c r="T7" s="4"/>
      <c r="U7" s="7">
        <f>S7/R3</f>
        <v>4.833333333333333</v>
      </c>
      <c r="V7" s="7"/>
      <c r="W7" s="7"/>
      <c r="AA7" s="4">
        <v>3</v>
      </c>
      <c r="AB7" s="4">
        <v>31</v>
      </c>
      <c r="AC7" s="4">
        <v>15</v>
      </c>
      <c r="AD7" s="4"/>
      <c r="AE7" s="4"/>
      <c r="AF7" s="4">
        <f t="shared" si="2"/>
        <v>215</v>
      </c>
      <c r="AG7" s="4"/>
      <c r="AH7" s="7">
        <f>AF7/AE3</f>
        <v>4.6739130434782608</v>
      </c>
      <c r="AI7" s="7"/>
      <c r="AJ7" s="7"/>
    </row>
    <row r="8" spans="1:36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13.2</v>
      </c>
      <c r="I8" s="7"/>
      <c r="J8" s="7">
        <f>H8/15*100</f>
        <v>88</v>
      </c>
      <c r="N8" s="4" t="s">
        <v>75</v>
      </c>
      <c r="O8" s="4"/>
      <c r="P8" s="4"/>
      <c r="Q8" s="4"/>
      <c r="R8" s="4"/>
      <c r="S8" s="4"/>
      <c r="T8" s="4" t="s">
        <v>76</v>
      </c>
      <c r="U8" s="7">
        <f>U5+U6+U7</f>
        <v>14.083333333333332</v>
      </c>
      <c r="V8" s="7"/>
      <c r="W8" s="7">
        <f>U8/15*100</f>
        <v>93.888888888888872</v>
      </c>
      <c r="AA8" s="4" t="s">
        <v>75</v>
      </c>
      <c r="AB8" s="4"/>
      <c r="AC8" s="4"/>
      <c r="AD8" s="4"/>
      <c r="AE8" s="4"/>
      <c r="AF8" s="4"/>
      <c r="AG8" s="4" t="s">
        <v>76</v>
      </c>
      <c r="AH8" s="7">
        <f>AH5+AH6+AH7</f>
        <v>13.913043478260871</v>
      </c>
      <c r="AI8" s="7"/>
      <c r="AJ8" s="7">
        <f>AH8/15*100</f>
        <v>92.753623188405811</v>
      </c>
    </row>
    <row r="9" spans="1:36" x14ac:dyDescent="0.25">
      <c r="A9" s="4">
        <v>4</v>
      </c>
      <c r="B9" s="4">
        <v>4</v>
      </c>
      <c r="C9" s="4">
        <v>1</v>
      </c>
      <c r="D9" s="4"/>
      <c r="E9" s="4"/>
      <c r="F9" s="4">
        <f t="shared" ref="F9:F12" si="3">B9*5+C9*4+D9*3</f>
        <v>24</v>
      </c>
      <c r="G9" s="4"/>
      <c r="H9" s="7">
        <f>F9/E3</f>
        <v>4.8</v>
      </c>
      <c r="I9" s="7"/>
      <c r="J9" s="7"/>
      <c r="N9" s="4">
        <v>4</v>
      </c>
      <c r="O9" s="4">
        <v>7</v>
      </c>
      <c r="P9" s="4">
        <v>5</v>
      </c>
      <c r="Q9" s="4"/>
      <c r="R9" s="4"/>
      <c r="S9" s="4">
        <f t="shared" ref="S9:S12" si="4">O9*5+P9*4+Q9*3</f>
        <v>55</v>
      </c>
      <c r="T9" s="4"/>
      <c r="U9" s="7">
        <f>S9/R3</f>
        <v>4.583333333333333</v>
      </c>
      <c r="V9" s="7"/>
      <c r="W9" s="7"/>
      <c r="AA9" s="4">
        <v>4</v>
      </c>
      <c r="AB9" s="4">
        <v>35</v>
      </c>
      <c r="AC9" s="4">
        <v>11</v>
      </c>
      <c r="AD9" s="4"/>
      <c r="AE9" s="4"/>
      <c r="AF9" s="4">
        <f t="shared" ref="AF9:AF12" si="5">AB9*5+AC9*4+AD9*3</f>
        <v>219</v>
      </c>
      <c r="AG9" s="4"/>
      <c r="AH9" s="7">
        <f>AF9/AE3</f>
        <v>4.7608695652173916</v>
      </c>
      <c r="AI9" s="7"/>
      <c r="AJ9" s="7"/>
    </row>
    <row r="10" spans="1:36" x14ac:dyDescent="0.25">
      <c r="A10" s="4">
        <v>5</v>
      </c>
      <c r="B10" s="4">
        <v>1</v>
      </c>
      <c r="C10" s="4">
        <v>4</v>
      </c>
      <c r="D10" s="4"/>
      <c r="E10" s="4"/>
      <c r="F10" s="4">
        <f t="shared" si="3"/>
        <v>21</v>
      </c>
      <c r="G10" s="4"/>
      <c r="H10" s="7">
        <f>F10/E3</f>
        <v>4.2</v>
      </c>
      <c r="I10" s="7"/>
      <c r="J10" s="7"/>
      <c r="N10" s="4">
        <v>5</v>
      </c>
      <c r="O10" s="4">
        <v>8</v>
      </c>
      <c r="P10" s="4">
        <v>4</v>
      </c>
      <c r="Q10" s="4"/>
      <c r="R10" s="4"/>
      <c r="S10" s="4">
        <f t="shared" si="4"/>
        <v>56</v>
      </c>
      <c r="T10" s="4"/>
      <c r="U10" s="7">
        <f>S10/R3</f>
        <v>4.666666666666667</v>
      </c>
      <c r="V10" s="7"/>
      <c r="W10" s="7"/>
      <c r="AA10" s="4">
        <v>5</v>
      </c>
      <c r="AB10" s="4">
        <v>27</v>
      </c>
      <c r="AC10" s="4">
        <v>19</v>
      </c>
      <c r="AD10" s="4"/>
      <c r="AE10" s="4"/>
      <c r="AF10" s="4">
        <f t="shared" si="5"/>
        <v>211</v>
      </c>
      <c r="AG10" s="4"/>
      <c r="AH10" s="7">
        <f>AF10/AE3</f>
        <v>4.5869565217391308</v>
      </c>
      <c r="AI10" s="7"/>
      <c r="AJ10" s="7"/>
    </row>
    <row r="11" spans="1:36" x14ac:dyDescent="0.25">
      <c r="A11" s="4">
        <v>6</v>
      </c>
      <c r="B11" s="4">
        <v>3</v>
      </c>
      <c r="C11" s="4">
        <v>2</v>
      </c>
      <c r="D11" s="4"/>
      <c r="E11" s="4"/>
      <c r="F11" s="4">
        <f t="shared" si="3"/>
        <v>23</v>
      </c>
      <c r="G11" s="4"/>
      <c r="H11" s="7">
        <f>F11/E3</f>
        <v>4.5999999999999996</v>
      </c>
      <c r="I11" s="7"/>
      <c r="J11" s="7"/>
      <c r="N11" s="4">
        <v>6</v>
      </c>
      <c r="O11" s="4">
        <v>8</v>
      </c>
      <c r="P11" s="4">
        <v>4</v>
      </c>
      <c r="Q11" s="4"/>
      <c r="R11" s="4"/>
      <c r="S11" s="4">
        <f t="shared" si="4"/>
        <v>56</v>
      </c>
      <c r="T11" s="4"/>
      <c r="U11" s="7">
        <f>S11/R3</f>
        <v>4.666666666666667</v>
      </c>
      <c r="V11" s="7"/>
      <c r="W11" s="7"/>
      <c r="AA11" s="4">
        <v>6</v>
      </c>
      <c r="AB11" s="4">
        <v>31</v>
      </c>
      <c r="AC11" s="4">
        <v>15</v>
      </c>
      <c r="AD11" s="4"/>
      <c r="AE11" s="4"/>
      <c r="AF11" s="4">
        <f t="shared" si="5"/>
        <v>215</v>
      </c>
      <c r="AG11" s="4"/>
      <c r="AH11" s="7">
        <f>AF11/AE3</f>
        <v>4.6739130434782608</v>
      </c>
      <c r="AI11" s="7"/>
      <c r="AJ11" s="7"/>
    </row>
    <row r="12" spans="1:36" x14ac:dyDescent="0.25">
      <c r="A12" s="4">
        <v>7</v>
      </c>
      <c r="B12" s="4">
        <v>5</v>
      </c>
      <c r="C12" s="4"/>
      <c r="D12" s="4"/>
      <c r="E12" s="4"/>
      <c r="F12" s="4">
        <f t="shared" si="3"/>
        <v>25</v>
      </c>
      <c r="G12" s="4"/>
      <c r="H12" s="7">
        <f>F12/E3</f>
        <v>5</v>
      </c>
      <c r="I12" s="7"/>
      <c r="J12" s="7"/>
      <c r="N12" s="4">
        <v>7</v>
      </c>
      <c r="O12" s="4">
        <v>11</v>
      </c>
      <c r="P12" s="4">
        <v>1</v>
      </c>
      <c r="Q12" s="4"/>
      <c r="R12" s="4"/>
      <c r="S12" s="4">
        <f t="shared" si="4"/>
        <v>59</v>
      </c>
      <c r="T12" s="4"/>
      <c r="U12" s="7">
        <f>S12/R3</f>
        <v>4.916666666666667</v>
      </c>
      <c r="V12" s="7"/>
      <c r="W12" s="7"/>
      <c r="AA12" s="4">
        <v>7</v>
      </c>
      <c r="AB12" s="4">
        <v>35</v>
      </c>
      <c r="AC12" s="4">
        <v>11</v>
      </c>
      <c r="AD12" s="4"/>
      <c r="AE12" s="4"/>
      <c r="AF12" s="4">
        <f t="shared" si="5"/>
        <v>219</v>
      </c>
      <c r="AG12" s="4"/>
      <c r="AH12" s="7">
        <f>AF12/AE3</f>
        <v>4.7608695652173916</v>
      </c>
      <c r="AI12" s="7"/>
      <c r="AJ12" s="7"/>
    </row>
    <row r="13" spans="1:36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18.600000000000001</v>
      </c>
      <c r="I13" s="7"/>
      <c r="J13" s="7">
        <f>H13/20*100</f>
        <v>93</v>
      </c>
      <c r="N13" s="4" t="s">
        <v>75</v>
      </c>
      <c r="O13" s="4"/>
      <c r="P13" s="4"/>
      <c r="Q13" s="4"/>
      <c r="R13" s="4"/>
      <c r="S13" s="4"/>
      <c r="T13" s="4" t="s">
        <v>76</v>
      </c>
      <c r="U13" s="7">
        <f>SUM(U9:U12)</f>
        <v>18.833333333333336</v>
      </c>
      <c r="V13" s="7"/>
      <c r="W13" s="7">
        <f>U13/20*100</f>
        <v>94.166666666666671</v>
      </c>
      <c r="AA13" s="4" t="s">
        <v>75</v>
      </c>
      <c r="AB13" s="4"/>
      <c r="AC13" s="4"/>
      <c r="AD13" s="4"/>
      <c r="AE13" s="4"/>
      <c r="AF13" s="4"/>
      <c r="AG13" s="4" t="s">
        <v>76</v>
      </c>
      <c r="AH13" s="7">
        <f>SUM(AH9:AH12)</f>
        <v>18.782608695652176</v>
      </c>
      <c r="AI13" s="7"/>
      <c r="AJ13" s="7">
        <f>AH13/20*100</f>
        <v>93.913043478260889</v>
      </c>
    </row>
    <row r="14" spans="1:36" x14ac:dyDescent="0.25">
      <c r="A14" s="4">
        <v>8</v>
      </c>
      <c r="B14" s="4">
        <v>3</v>
      </c>
      <c r="C14" s="4">
        <v>2</v>
      </c>
      <c r="D14" s="4"/>
      <c r="E14" s="4"/>
      <c r="F14" s="4">
        <f t="shared" ref="F14:F19" si="6">B14*5+C14*4+D14*3</f>
        <v>23</v>
      </c>
      <c r="G14" s="4"/>
      <c r="H14" s="7">
        <f>F14/E3</f>
        <v>4.5999999999999996</v>
      </c>
      <c r="I14" s="7"/>
      <c r="J14" s="7"/>
      <c r="N14" s="4">
        <v>8</v>
      </c>
      <c r="O14" s="4">
        <v>8</v>
      </c>
      <c r="P14" s="4">
        <v>4</v>
      </c>
      <c r="Q14" s="4"/>
      <c r="R14" s="4"/>
      <c r="S14" s="4">
        <f t="shared" ref="S14:S19" si="7">O14*5+P14*4+Q14*3</f>
        <v>56</v>
      </c>
      <c r="T14" s="4"/>
      <c r="U14" s="7">
        <f>S14/R3</f>
        <v>4.666666666666667</v>
      </c>
      <c r="V14" s="7"/>
      <c r="W14" s="7"/>
      <c r="AA14" s="4">
        <v>8</v>
      </c>
      <c r="AB14" s="4">
        <v>37</v>
      </c>
      <c r="AC14" s="4">
        <v>9</v>
      </c>
      <c r="AD14" s="4"/>
      <c r="AE14" s="4"/>
      <c r="AF14" s="4">
        <f t="shared" ref="AF14:AF19" si="8">AB14*5+AC14*4+AD14*3</f>
        <v>221</v>
      </c>
      <c r="AG14" s="4"/>
      <c r="AH14" s="7">
        <f>AF14/AE3</f>
        <v>4.8043478260869561</v>
      </c>
      <c r="AI14" s="7"/>
      <c r="AJ14" s="7"/>
    </row>
    <row r="15" spans="1:36" x14ac:dyDescent="0.25">
      <c r="A15" s="4">
        <v>9</v>
      </c>
      <c r="B15" s="4">
        <v>3</v>
      </c>
      <c r="C15" s="4">
        <v>2</v>
      </c>
      <c r="D15" s="4"/>
      <c r="E15" s="4"/>
      <c r="F15" s="4">
        <f t="shared" si="6"/>
        <v>23</v>
      </c>
      <c r="G15" s="4"/>
      <c r="H15" s="7">
        <f>F15/E3</f>
        <v>4.5999999999999996</v>
      </c>
      <c r="I15" s="7"/>
      <c r="J15" s="7"/>
      <c r="N15" s="4">
        <v>9</v>
      </c>
      <c r="O15" s="4">
        <v>9</v>
      </c>
      <c r="P15" s="4">
        <v>3</v>
      </c>
      <c r="Q15" s="4"/>
      <c r="R15" s="4"/>
      <c r="S15" s="4">
        <f t="shared" si="7"/>
        <v>57</v>
      </c>
      <c r="T15" s="4"/>
      <c r="U15" s="7">
        <f>S15/R3</f>
        <v>4.75</v>
      </c>
      <c r="V15" s="7"/>
      <c r="W15" s="7"/>
      <c r="AA15" s="4">
        <v>9</v>
      </c>
      <c r="AB15" s="4">
        <v>34</v>
      </c>
      <c r="AC15" s="4">
        <v>11</v>
      </c>
      <c r="AD15" s="4">
        <v>1</v>
      </c>
      <c r="AE15" s="4"/>
      <c r="AF15" s="4">
        <f t="shared" si="8"/>
        <v>217</v>
      </c>
      <c r="AG15" s="4"/>
      <c r="AH15" s="7">
        <f>AF15/AE3</f>
        <v>4.7173913043478262</v>
      </c>
      <c r="AI15" s="7"/>
      <c r="AJ15" s="7"/>
    </row>
    <row r="16" spans="1:36" x14ac:dyDescent="0.25">
      <c r="A16" s="4">
        <v>10</v>
      </c>
      <c r="B16" s="4">
        <v>2</v>
      </c>
      <c r="C16" s="4">
        <v>3</v>
      </c>
      <c r="D16" s="4"/>
      <c r="E16" s="4"/>
      <c r="F16" s="4">
        <f t="shared" si="6"/>
        <v>22</v>
      </c>
      <c r="G16" s="4"/>
      <c r="H16" s="7">
        <f>F16/E3</f>
        <v>4.4000000000000004</v>
      </c>
      <c r="I16" s="7"/>
      <c r="J16" s="7"/>
      <c r="N16" s="4">
        <v>10</v>
      </c>
      <c r="O16" s="4">
        <v>11</v>
      </c>
      <c r="P16" s="4">
        <v>1</v>
      </c>
      <c r="Q16" s="4"/>
      <c r="R16" s="4"/>
      <c r="S16" s="4">
        <f t="shared" si="7"/>
        <v>59</v>
      </c>
      <c r="T16" s="4"/>
      <c r="U16" s="7">
        <f>S16/R3</f>
        <v>4.916666666666667</v>
      </c>
      <c r="V16" s="7"/>
      <c r="W16" s="7"/>
      <c r="AA16" s="4">
        <v>10</v>
      </c>
      <c r="AB16" s="4">
        <v>42</v>
      </c>
      <c r="AC16" s="4">
        <v>4</v>
      </c>
      <c r="AD16" s="4"/>
      <c r="AE16" s="4"/>
      <c r="AF16" s="4">
        <f t="shared" si="8"/>
        <v>226</v>
      </c>
      <c r="AG16" s="4"/>
      <c r="AH16" s="7">
        <f>AF16/AE3</f>
        <v>4.9130434782608692</v>
      </c>
      <c r="AI16" s="7"/>
      <c r="AJ16" s="7"/>
    </row>
    <row r="17" spans="1:36" x14ac:dyDescent="0.25">
      <c r="A17" s="4">
        <v>11</v>
      </c>
      <c r="B17" s="4">
        <v>2</v>
      </c>
      <c r="C17" s="4">
        <v>3</v>
      </c>
      <c r="D17" s="4"/>
      <c r="E17" s="4"/>
      <c r="F17" s="4">
        <f t="shared" si="6"/>
        <v>22</v>
      </c>
      <c r="G17" s="4"/>
      <c r="H17" s="7">
        <f>F17/E3</f>
        <v>4.4000000000000004</v>
      </c>
      <c r="I17" s="7"/>
      <c r="J17" s="7"/>
      <c r="N17" s="4">
        <v>11</v>
      </c>
      <c r="O17" s="4">
        <v>7</v>
      </c>
      <c r="P17" s="4">
        <v>5</v>
      </c>
      <c r="Q17" s="4"/>
      <c r="R17" s="4"/>
      <c r="S17" s="4">
        <f t="shared" si="7"/>
        <v>55</v>
      </c>
      <c r="T17" s="4"/>
      <c r="U17" s="7">
        <f>S17/R3</f>
        <v>4.583333333333333</v>
      </c>
      <c r="V17" s="7"/>
      <c r="W17" s="7"/>
      <c r="AA17" s="4">
        <v>11</v>
      </c>
      <c r="AB17" s="4">
        <v>16</v>
      </c>
      <c r="AC17" s="4">
        <v>30</v>
      </c>
      <c r="AD17" s="4"/>
      <c r="AE17" s="4"/>
      <c r="AF17" s="4">
        <f t="shared" si="8"/>
        <v>200</v>
      </c>
      <c r="AG17" s="4"/>
      <c r="AH17" s="7">
        <f>AF17/AE3</f>
        <v>4.3478260869565215</v>
      </c>
      <c r="AI17" s="7"/>
      <c r="AJ17" s="7"/>
    </row>
    <row r="18" spans="1:36" x14ac:dyDescent="0.25">
      <c r="A18" s="4">
        <v>12</v>
      </c>
      <c r="B18" s="4">
        <v>3</v>
      </c>
      <c r="C18" s="4">
        <v>2</v>
      </c>
      <c r="D18" s="4"/>
      <c r="E18" s="4"/>
      <c r="F18" s="4">
        <f t="shared" si="6"/>
        <v>23</v>
      </c>
      <c r="G18" s="4"/>
      <c r="H18" s="7">
        <f>F18/E3</f>
        <v>4.5999999999999996</v>
      </c>
      <c r="I18" s="7"/>
      <c r="J18" s="7"/>
      <c r="N18" s="4">
        <v>12</v>
      </c>
      <c r="O18" s="4">
        <v>10</v>
      </c>
      <c r="P18" s="4">
        <v>2</v>
      </c>
      <c r="Q18" s="4"/>
      <c r="R18" s="4"/>
      <c r="S18" s="4">
        <f t="shared" si="7"/>
        <v>58</v>
      </c>
      <c r="T18" s="4"/>
      <c r="U18" s="7">
        <f>S18/R3</f>
        <v>4.833333333333333</v>
      </c>
      <c r="V18" s="7"/>
      <c r="W18" s="7"/>
      <c r="AA18" s="4">
        <v>12</v>
      </c>
      <c r="AB18" s="4">
        <v>13</v>
      </c>
      <c r="AC18" s="4">
        <v>33</v>
      </c>
      <c r="AD18" s="4"/>
      <c r="AE18" s="4"/>
      <c r="AF18" s="4">
        <f t="shared" si="8"/>
        <v>197</v>
      </c>
      <c r="AG18" s="4"/>
      <c r="AH18" s="7">
        <f>AF18/AE3</f>
        <v>4.2826086956521738</v>
      </c>
      <c r="AI18" s="7"/>
      <c r="AJ18" s="7"/>
    </row>
    <row r="19" spans="1:36" x14ac:dyDescent="0.25">
      <c r="A19" s="4">
        <v>13</v>
      </c>
      <c r="B19" s="4">
        <v>5</v>
      </c>
      <c r="C19" s="4"/>
      <c r="D19" s="4"/>
      <c r="E19" s="4"/>
      <c r="F19" s="4">
        <f t="shared" si="6"/>
        <v>25</v>
      </c>
      <c r="G19" s="4"/>
      <c r="H19" s="7">
        <f>F19/E3</f>
        <v>5</v>
      </c>
      <c r="I19" s="7"/>
      <c r="J19" s="7"/>
      <c r="N19" s="4">
        <v>13</v>
      </c>
      <c r="O19" s="4">
        <v>8</v>
      </c>
      <c r="P19" s="4">
        <v>4</v>
      </c>
      <c r="Q19" s="4"/>
      <c r="R19" s="4"/>
      <c r="S19" s="4">
        <f t="shared" si="7"/>
        <v>56</v>
      </c>
      <c r="T19" s="4"/>
      <c r="U19" s="7">
        <f>S19/R3</f>
        <v>4.666666666666667</v>
      </c>
      <c r="V19" s="7"/>
      <c r="W19" s="7"/>
      <c r="AA19" s="4">
        <v>13</v>
      </c>
      <c r="AB19" s="4">
        <v>22</v>
      </c>
      <c r="AC19" s="4">
        <v>24</v>
      </c>
      <c r="AD19" s="4"/>
      <c r="AE19" s="4"/>
      <c r="AF19" s="4">
        <f t="shared" si="8"/>
        <v>206</v>
      </c>
      <c r="AG19" s="4"/>
      <c r="AH19" s="7">
        <f>AF19/AE3</f>
        <v>4.4782608695652177</v>
      </c>
      <c r="AI19" s="7"/>
      <c r="AJ19" s="7"/>
    </row>
    <row r="20" spans="1:36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27.6</v>
      </c>
      <c r="I20" s="7"/>
      <c r="J20" s="7">
        <f>H20/30*100</f>
        <v>92</v>
      </c>
      <c r="N20" s="4" t="s">
        <v>75</v>
      </c>
      <c r="O20" s="4"/>
      <c r="P20" s="4"/>
      <c r="Q20" s="4"/>
      <c r="R20" s="4"/>
      <c r="S20" s="4"/>
      <c r="T20" s="4" t="s">
        <v>76</v>
      </c>
      <c r="U20" s="7">
        <f>SUM(U14:U19)</f>
        <v>28.416666666666668</v>
      </c>
      <c r="V20" s="7"/>
      <c r="W20" s="7">
        <f>U20/30*100</f>
        <v>94.722222222222229</v>
      </c>
      <c r="AA20" s="4" t="s">
        <v>75</v>
      </c>
      <c r="AB20" s="4"/>
      <c r="AC20" s="4"/>
      <c r="AD20" s="4"/>
      <c r="AE20" s="4"/>
      <c r="AF20" s="4"/>
      <c r="AG20" s="4" t="s">
        <v>76</v>
      </c>
      <c r="AH20" s="7">
        <f>SUM(AH14:AH19)</f>
        <v>27.543478260869563</v>
      </c>
      <c r="AI20" s="7"/>
      <c r="AJ20" s="7">
        <f>AH20/30*100</f>
        <v>91.811594202898533</v>
      </c>
    </row>
    <row r="21" spans="1:36" x14ac:dyDescent="0.25">
      <c r="A21" s="4">
        <v>14</v>
      </c>
      <c r="B21" s="4">
        <v>2</v>
      </c>
      <c r="C21" s="4">
        <v>3</v>
      </c>
      <c r="D21" s="4"/>
      <c r="E21" s="4"/>
      <c r="F21" s="4">
        <f t="shared" ref="F21:F23" si="9">B21*5+C21*4+D21*3</f>
        <v>22</v>
      </c>
      <c r="G21" s="4"/>
      <c r="H21" s="7">
        <f>F21/E3</f>
        <v>4.4000000000000004</v>
      </c>
      <c r="I21" s="7"/>
      <c r="J21" s="7"/>
      <c r="N21" s="4">
        <v>14</v>
      </c>
      <c r="O21" s="4">
        <v>8</v>
      </c>
      <c r="P21" s="4">
        <v>4</v>
      </c>
      <c r="Q21" s="4"/>
      <c r="R21" s="4"/>
      <c r="S21" s="4">
        <f t="shared" ref="S21:S23" si="10">O21*5+P21*4+Q21*3</f>
        <v>56</v>
      </c>
      <c r="T21" s="4"/>
      <c r="U21" s="7">
        <f>S21/R3</f>
        <v>4.666666666666667</v>
      </c>
      <c r="V21" s="7"/>
      <c r="W21" s="7"/>
      <c r="AA21" s="4">
        <v>14</v>
      </c>
      <c r="AB21" s="4">
        <v>36</v>
      </c>
      <c r="AC21" s="4">
        <v>10</v>
      </c>
      <c r="AD21" s="4"/>
      <c r="AE21" s="4"/>
      <c r="AF21" s="4">
        <f t="shared" ref="AF21:AF23" si="11">AB21*5+AC21*4+AD21*3</f>
        <v>220</v>
      </c>
      <c r="AG21" s="4"/>
      <c r="AH21" s="7">
        <f>AF21/AE3</f>
        <v>4.7826086956521738</v>
      </c>
      <c r="AI21" s="7"/>
      <c r="AJ21" s="7"/>
    </row>
    <row r="22" spans="1:36" x14ac:dyDescent="0.25">
      <c r="A22" s="4">
        <v>15</v>
      </c>
      <c r="B22" s="4">
        <v>3</v>
      </c>
      <c r="C22" s="4">
        <v>2</v>
      </c>
      <c r="D22" s="4"/>
      <c r="E22" s="4"/>
      <c r="F22" s="4">
        <f t="shared" si="9"/>
        <v>23</v>
      </c>
      <c r="G22" s="4"/>
      <c r="H22" s="7">
        <f>F22/E3</f>
        <v>4.5999999999999996</v>
      </c>
      <c r="I22" s="7"/>
      <c r="J22" s="7"/>
      <c r="N22" s="4">
        <v>15</v>
      </c>
      <c r="O22" s="4">
        <v>5</v>
      </c>
      <c r="P22" s="4">
        <v>7</v>
      </c>
      <c r="Q22" s="4"/>
      <c r="R22" s="4"/>
      <c r="S22" s="4">
        <f t="shared" si="10"/>
        <v>53</v>
      </c>
      <c r="T22" s="4"/>
      <c r="U22" s="7">
        <f>S22/R3</f>
        <v>4.416666666666667</v>
      </c>
      <c r="V22" s="7"/>
      <c r="W22" s="7"/>
      <c r="AA22" s="4">
        <v>15</v>
      </c>
      <c r="AB22" s="4">
        <v>42</v>
      </c>
      <c r="AC22" s="4">
        <v>4</v>
      </c>
      <c r="AD22" s="4"/>
      <c r="AE22" s="4"/>
      <c r="AF22" s="4">
        <f t="shared" si="11"/>
        <v>226</v>
      </c>
      <c r="AG22" s="4"/>
      <c r="AH22" s="7">
        <f>AF22/AE3</f>
        <v>4.9130434782608692</v>
      </c>
      <c r="AI22" s="7"/>
      <c r="AJ22" s="7"/>
    </row>
    <row r="23" spans="1:36" x14ac:dyDescent="0.25">
      <c r="A23" s="4">
        <v>16</v>
      </c>
      <c r="B23" s="4">
        <v>2</v>
      </c>
      <c r="C23" s="4">
        <v>3</v>
      </c>
      <c r="D23" s="4"/>
      <c r="E23" s="4"/>
      <c r="F23" s="4">
        <f t="shared" si="9"/>
        <v>22</v>
      </c>
      <c r="G23" s="4"/>
      <c r="H23" s="7">
        <f>F23/E3</f>
        <v>4.4000000000000004</v>
      </c>
      <c r="I23" s="7"/>
      <c r="J23" s="7"/>
      <c r="N23" s="4">
        <v>16</v>
      </c>
      <c r="O23" s="4">
        <v>8</v>
      </c>
      <c r="P23" s="4">
        <v>4</v>
      </c>
      <c r="Q23" s="4"/>
      <c r="R23" s="4"/>
      <c r="S23" s="4">
        <f t="shared" si="10"/>
        <v>56</v>
      </c>
      <c r="T23" s="4"/>
      <c r="U23" s="7">
        <f>S23/R3</f>
        <v>4.666666666666667</v>
      </c>
      <c r="V23" s="7"/>
      <c r="W23" s="7"/>
      <c r="AA23" s="4">
        <v>16</v>
      </c>
      <c r="AB23" s="4">
        <v>22</v>
      </c>
      <c r="AC23" s="4">
        <v>24</v>
      </c>
      <c r="AD23" s="4"/>
      <c r="AE23" s="4"/>
      <c r="AF23" s="4">
        <f t="shared" si="11"/>
        <v>206</v>
      </c>
      <c r="AG23" s="4"/>
      <c r="AH23" s="7">
        <f>AF23/AE3</f>
        <v>4.4782608695652177</v>
      </c>
      <c r="AI23" s="7"/>
      <c r="AJ23" s="7"/>
    </row>
    <row r="24" spans="1:36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13.4</v>
      </c>
      <c r="I24" s="7"/>
      <c r="J24" s="7">
        <f>H24/15*100</f>
        <v>89.333333333333329</v>
      </c>
      <c r="N24" s="4" t="s">
        <v>75</v>
      </c>
      <c r="O24" s="4"/>
      <c r="P24" s="4"/>
      <c r="Q24" s="4"/>
      <c r="R24" s="4"/>
      <c r="S24" s="4"/>
      <c r="T24" s="4" t="s">
        <v>76</v>
      </c>
      <c r="U24" s="7">
        <f>SUM(U21:U23)</f>
        <v>13.75</v>
      </c>
      <c r="V24" s="7"/>
      <c r="W24" s="7">
        <f>U24/15*100</f>
        <v>91.666666666666657</v>
      </c>
      <c r="AA24" s="4" t="s">
        <v>75</v>
      </c>
      <c r="AB24" s="4"/>
      <c r="AC24" s="4"/>
      <c r="AD24" s="4"/>
      <c r="AE24" s="4"/>
      <c r="AF24" s="4"/>
      <c r="AG24" s="4" t="s">
        <v>76</v>
      </c>
      <c r="AH24" s="7">
        <f>SUM(AH21:AH23)</f>
        <v>14.173913043478262</v>
      </c>
      <c r="AI24" s="7"/>
      <c r="AJ24" s="7">
        <f>AH24/15*100</f>
        <v>94.492753623188406</v>
      </c>
    </row>
    <row r="25" spans="1:36" x14ac:dyDescent="0.25">
      <c r="A25" s="4">
        <v>17</v>
      </c>
      <c r="B25" s="4">
        <v>1</v>
      </c>
      <c r="C25" s="4">
        <v>4</v>
      </c>
      <c r="D25" s="4"/>
      <c r="E25" s="4"/>
      <c r="F25" s="4">
        <f t="shared" ref="F25:F29" si="12">B25*5+C25*4+D25*3</f>
        <v>21</v>
      </c>
      <c r="G25" s="4"/>
      <c r="H25" s="7">
        <f>F25/E3</f>
        <v>4.2</v>
      </c>
      <c r="I25" s="7"/>
      <c r="J25" s="7"/>
      <c r="N25" s="4">
        <v>17</v>
      </c>
      <c r="O25" s="4">
        <v>7</v>
      </c>
      <c r="P25" s="4">
        <v>5</v>
      </c>
      <c r="Q25" s="4"/>
      <c r="R25" s="4"/>
      <c r="S25" s="4">
        <f t="shared" ref="S25:S29" si="13">O25*5+P25*4+Q25*3</f>
        <v>55</v>
      </c>
      <c r="T25" s="4"/>
      <c r="U25" s="7">
        <f>S25/R3</f>
        <v>4.583333333333333</v>
      </c>
      <c r="V25" s="7"/>
      <c r="W25" s="7"/>
      <c r="AA25" s="4">
        <v>17</v>
      </c>
      <c r="AB25" s="4">
        <v>33</v>
      </c>
      <c r="AC25" s="4">
        <v>13</v>
      </c>
      <c r="AD25" s="4"/>
      <c r="AE25" s="4"/>
      <c r="AF25" s="4">
        <f t="shared" ref="AF25:AF29" si="14">AB25*5+AC25*4+AD25*3</f>
        <v>217</v>
      </c>
      <c r="AG25" s="4"/>
      <c r="AH25" s="7">
        <f>AF25/AE3</f>
        <v>4.7173913043478262</v>
      </c>
      <c r="AI25" s="7"/>
      <c r="AJ25" s="7"/>
    </row>
    <row r="26" spans="1:36" x14ac:dyDescent="0.25">
      <c r="A26" s="4">
        <v>18</v>
      </c>
      <c r="B26" s="4">
        <v>2</v>
      </c>
      <c r="C26" s="4">
        <v>3</v>
      </c>
      <c r="D26" s="4"/>
      <c r="E26" s="4"/>
      <c r="F26" s="4">
        <f t="shared" si="12"/>
        <v>22</v>
      </c>
      <c r="G26" s="4"/>
      <c r="H26" s="7">
        <f>F26/E3</f>
        <v>4.4000000000000004</v>
      </c>
      <c r="I26" s="7"/>
      <c r="J26" s="7"/>
      <c r="N26" s="4">
        <v>18</v>
      </c>
      <c r="O26" s="4">
        <v>6</v>
      </c>
      <c r="P26" s="4">
        <v>6</v>
      </c>
      <c r="Q26" s="4"/>
      <c r="R26" s="4"/>
      <c r="S26" s="4">
        <f t="shared" si="13"/>
        <v>54</v>
      </c>
      <c r="T26" s="4"/>
      <c r="U26" s="7">
        <f>S26/R3</f>
        <v>4.5</v>
      </c>
      <c r="V26" s="7"/>
      <c r="W26" s="7"/>
      <c r="AA26" s="4">
        <v>18</v>
      </c>
      <c r="AB26" s="4">
        <v>33</v>
      </c>
      <c r="AC26" s="4">
        <v>13</v>
      </c>
      <c r="AD26" s="4"/>
      <c r="AE26" s="4"/>
      <c r="AF26" s="4">
        <f t="shared" si="14"/>
        <v>217</v>
      </c>
      <c r="AG26" s="4"/>
      <c r="AH26" s="7">
        <f>AF26/AE3</f>
        <v>4.7173913043478262</v>
      </c>
      <c r="AI26" s="7"/>
      <c r="AJ26" s="7"/>
    </row>
    <row r="27" spans="1:36" x14ac:dyDescent="0.25">
      <c r="A27" s="4">
        <v>19</v>
      </c>
      <c r="B27" s="4">
        <v>4</v>
      </c>
      <c r="C27" s="4">
        <v>1</v>
      </c>
      <c r="D27" s="4"/>
      <c r="E27" s="4"/>
      <c r="F27" s="4">
        <f t="shared" si="12"/>
        <v>24</v>
      </c>
      <c r="G27" s="4"/>
      <c r="H27" s="7">
        <f>F27/E3</f>
        <v>4.8</v>
      </c>
      <c r="I27" s="7"/>
      <c r="J27" s="7"/>
      <c r="N27" s="4">
        <v>19</v>
      </c>
      <c r="O27" s="4">
        <v>9</v>
      </c>
      <c r="P27" s="4">
        <v>3</v>
      </c>
      <c r="Q27" s="4"/>
      <c r="R27" s="4"/>
      <c r="S27" s="4">
        <f t="shared" si="13"/>
        <v>57</v>
      </c>
      <c r="T27" s="4"/>
      <c r="U27" s="7">
        <f>S27/R3</f>
        <v>4.75</v>
      </c>
      <c r="V27" s="7"/>
      <c r="W27" s="7"/>
      <c r="AA27" s="4">
        <v>19</v>
      </c>
      <c r="AB27" s="4">
        <v>35</v>
      </c>
      <c r="AC27" s="4">
        <v>11</v>
      </c>
      <c r="AD27" s="4"/>
      <c r="AE27" s="4"/>
      <c r="AF27" s="4">
        <f t="shared" si="14"/>
        <v>219</v>
      </c>
      <c r="AG27" s="4"/>
      <c r="AH27" s="7">
        <f>AF27/AE3</f>
        <v>4.7608695652173916</v>
      </c>
      <c r="AI27" s="7"/>
      <c r="AJ27" s="7"/>
    </row>
    <row r="28" spans="1:36" x14ac:dyDescent="0.25">
      <c r="A28" s="4">
        <v>20</v>
      </c>
      <c r="B28" s="4">
        <v>3</v>
      </c>
      <c r="C28" s="4">
        <v>2</v>
      </c>
      <c r="D28" s="4"/>
      <c r="E28" s="4"/>
      <c r="F28" s="4">
        <f t="shared" si="12"/>
        <v>23</v>
      </c>
      <c r="G28" s="4"/>
      <c r="H28" s="7">
        <f>F28/E3</f>
        <v>4.5999999999999996</v>
      </c>
      <c r="I28" s="7"/>
      <c r="J28" s="7"/>
      <c r="N28" s="4">
        <v>20</v>
      </c>
      <c r="O28" s="4">
        <v>8</v>
      </c>
      <c r="P28" s="4">
        <v>4</v>
      </c>
      <c r="Q28" s="4"/>
      <c r="R28" s="4"/>
      <c r="S28" s="4">
        <f t="shared" si="13"/>
        <v>56</v>
      </c>
      <c r="T28" s="4"/>
      <c r="U28" s="7">
        <f>S28/R3</f>
        <v>4.666666666666667</v>
      </c>
      <c r="V28" s="7"/>
      <c r="W28" s="7"/>
      <c r="AA28" s="4">
        <v>20</v>
      </c>
      <c r="AB28" s="4">
        <v>34</v>
      </c>
      <c r="AC28" s="4">
        <v>12</v>
      </c>
      <c r="AD28" s="4"/>
      <c r="AE28" s="4"/>
      <c r="AF28" s="4">
        <f t="shared" si="14"/>
        <v>218</v>
      </c>
      <c r="AG28" s="4"/>
      <c r="AH28" s="7">
        <f>AF28/AE3</f>
        <v>4.7391304347826084</v>
      </c>
      <c r="AI28" s="7"/>
      <c r="AJ28" s="7"/>
    </row>
    <row r="29" spans="1:36" x14ac:dyDescent="0.25">
      <c r="A29" s="4">
        <v>21</v>
      </c>
      <c r="B29" s="4">
        <v>4</v>
      </c>
      <c r="C29" s="4">
        <v>1</v>
      </c>
      <c r="D29" s="4"/>
      <c r="E29" s="4"/>
      <c r="F29" s="4">
        <f t="shared" si="12"/>
        <v>24</v>
      </c>
      <c r="G29" s="4"/>
      <c r="H29" s="7">
        <f>F29/E3</f>
        <v>4.8</v>
      </c>
      <c r="I29" s="7"/>
      <c r="J29" s="7"/>
      <c r="N29" s="4">
        <v>21</v>
      </c>
      <c r="O29" s="4">
        <v>10</v>
      </c>
      <c r="P29" s="4">
        <v>2</v>
      </c>
      <c r="Q29" s="4"/>
      <c r="R29" s="4"/>
      <c r="S29" s="4">
        <f t="shared" si="13"/>
        <v>58</v>
      </c>
      <c r="T29" s="4"/>
      <c r="U29" s="7">
        <f>S29/R3</f>
        <v>4.833333333333333</v>
      </c>
      <c r="V29" s="7"/>
      <c r="W29" s="7"/>
      <c r="AA29" s="4">
        <v>21</v>
      </c>
      <c r="AB29" s="4">
        <v>36</v>
      </c>
      <c r="AC29" s="4">
        <v>10</v>
      </c>
      <c r="AD29" s="4"/>
      <c r="AE29" s="4"/>
      <c r="AF29" s="4">
        <f t="shared" si="14"/>
        <v>220</v>
      </c>
      <c r="AG29" s="4"/>
      <c r="AH29" s="7">
        <f>AF29/AE3</f>
        <v>4.7826086956521738</v>
      </c>
      <c r="AI29" s="7"/>
      <c r="AJ29" s="7"/>
    </row>
    <row r="30" spans="1:36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22.8</v>
      </c>
      <c r="I30" s="7"/>
      <c r="J30" s="7">
        <f>H30/25*100</f>
        <v>91.2</v>
      </c>
      <c r="N30" s="4" t="s">
        <v>75</v>
      </c>
      <c r="O30" s="4"/>
      <c r="P30" s="4"/>
      <c r="Q30" s="4"/>
      <c r="R30" s="4"/>
      <c r="S30" s="4"/>
      <c r="T30" s="4" t="s">
        <v>76</v>
      </c>
      <c r="U30" s="7">
        <f>SUM(U25:U29)</f>
        <v>23.333333333333332</v>
      </c>
      <c r="V30" s="7"/>
      <c r="W30" s="7">
        <f>U30/25*100</f>
        <v>93.333333333333329</v>
      </c>
      <c r="AA30" s="4" t="s">
        <v>75</v>
      </c>
      <c r="AB30" s="4"/>
      <c r="AC30" s="4"/>
      <c r="AD30" s="4"/>
      <c r="AE30" s="4"/>
      <c r="AF30" s="4"/>
      <c r="AG30" s="4" t="s">
        <v>76</v>
      </c>
      <c r="AH30" s="7">
        <f>SUM(AH25:AH29)</f>
        <v>23.717391304347828</v>
      </c>
      <c r="AI30" s="7"/>
      <c r="AJ30" s="7">
        <f>AH30/25*100</f>
        <v>94.869565217391312</v>
      </c>
    </row>
    <row r="34" spans="14:35" ht="53.25" customHeight="1" x14ac:dyDescent="0.3">
      <c r="Q34" s="80" t="s">
        <v>141</v>
      </c>
      <c r="R34" s="80"/>
      <c r="S34" s="80"/>
      <c r="T34" s="80"/>
      <c r="U34" s="80"/>
      <c r="V34" s="80"/>
    </row>
    <row r="35" spans="14:35" x14ac:dyDescent="0.25">
      <c r="N35" t="s">
        <v>93</v>
      </c>
      <c r="Q35" s="20" t="s">
        <v>90</v>
      </c>
    </row>
    <row r="36" spans="14:35" x14ac:dyDescent="0.25">
      <c r="N36" s="5"/>
      <c r="O36" s="5"/>
      <c r="P36" s="5"/>
      <c r="Q36" s="5" t="s">
        <v>68</v>
      </c>
      <c r="R36" s="6">
        <v>7</v>
      </c>
      <c r="S36" s="5"/>
      <c r="T36" s="5"/>
      <c r="U36" s="5"/>
      <c r="V36" s="5"/>
      <c r="W36" s="5"/>
    </row>
    <row r="37" spans="14:35" ht="15.75" x14ac:dyDescent="0.25">
      <c r="N37" s="4" t="s">
        <v>69</v>
      </c>
      <c r="O37" s="4" t="s">
        <v>70</v>
      </c>
      <c r="P37" s="4" t="s">
        <v>71</v>
      </c>
      <c r="Q37" s="4" t="s">
        <v>72</v>
      </c>
      <c r="R37" s="4"/>
      <c r="S37" s="4" t="s">
        <v>73</v>
      </c>
      <c r="T37" s="4"/>
      <c r="U37" s="4" t="s">
        <v>74</v>
      </c>
      <c r="V37" s="4"/>
      <c r="W37" s="4" t="s">
        <v>77</v>
      </c>
      <c r="AA37" s="70" t="s">
        <v>94</v>
      </c>
      <c r="AB37" s="70"/>
      <c r="AC37" s="70"/>
      <c r="AD37" s="70"/>
      <c r="AE37" s="70"/>
      <c r="AF37" s="70"/>
      <c r="AG37" s="70"/>
      <c r="AH37" s="70"/>
      <c r="AI37" s="70"/>
    </row>
    <row r="38" spans="14:35" ht="15.75" x14ac:dyDescent="0.25">
      <c r="N38" s="4">
        <v>1</v>
      </c>
      <c r="O38" s="4">
        <v>7</v>
      </c>
      <c r="P38" s="4"/>
      <c r="Q38" s="4"/>
      <c r="R38" s="4"/>
      <c r="S38" s="4">
        <f>O38*5+P38*4+Q38*3</f>
        <v>35</v>
      </c>
      <c r="T38" s="4"/>
      <c r="U38" s="7">
        <f>S38/R36</f>
        <v>5</v>
      </c>
      <c r="V38" s="7"/>
      <c r="W38" s="7"/>
      <c r="AA38" s="67" t="s">
        <v>95</v>
      </c>
      <c r="AB38" s="68"/>
      <c r="AC38" s="68"/>
      <c r="AD38" s="69"/>
      <c r="AE38" s="67" t="s">
        <v>96</v>
      </c>
      <c r="AF38" s="68"/>
      <c r="AG38" s="68"/>
      <c r="AH38" s="68"/>
    </row>
    <row r="39" spans="14:35" ht="15.75" x14ac:dyDescent="0.25">
      <c r="N39" s="4">
        <v>2</v>
      </c>
      <c r="O39" s="4">
        <v>6</v>
      </c>
      <c r="P39" s="4">
        <v>1</v>
      </c>
      <c r="Q39" s="4"/>
      <c r="R39" s="4"/>
      <c r="S39" s="4">
        <f>O39*5+P39*4+Q39*3</f>
        <v>34</v>
      </c>
      <c r="T39" s="4"/>
      <c r="U39" s="7">
        <f>S39/R36</f>
        <v>4.8571428571428568</v>
      </c>
      <c r="V39" s="7"/>
      <c r="W39" s="7"/>
      <c r="AA39" s="67" t="s">
        <v>97</v>
      </c>
      <c r="AB39" s="68"/>
      <c r="AC39" s="68"/>
      <c r="AD39" s="69"/>
      <c r="AE39" s="67" t="s">
        <v>98</v>
      </c>
      <c r="AF39" s="68"/>
      <c r="AG39" s="68"/>
      <c r="AH39" s="68"/>
    </row>
    <row r="40" spans="14:35" ht="15.75" x14ac:dyDescent="0.25">
      <c r="N40" s="4">
        <v>3</v>
      </c>
      <c r="O40" s="4">
        <v>6</v>
      </c>
      <c r="P40" s="4">
        <v>1</v>
      </c>
      <c r="Q40" s="4"/>
      <c r="R40" s="4"/>
      <c r="S40" s="4">
        <f>O40*5+P40*4+Q40*3</f>
        <v>34</v>
      </c>
      <c r="T40" s="4"/>
      <c r="U40" s="7">
        <f>S40/R36</f>
        <v>4.8571428571428568</v>
      </c>
      <c r="V40" s="7"/>
      <c r="W40" s="7"/>
      <c r="AA40" s="67" t="s">
        <v>99</v>
      </c>
      <c r="AB40" s="68"/>
      <c r="AC40" s="68"/>
      <c r="AD40" s="69"/>
      <c r="AE40" s="67" t="s">
        <v>100</v>
      </c>
      <c r="AF40" s="68"/>
      <c r="AG40" s="68"/>
      <c r="AH40" s="68"/>
    </row>
    <row r="41" spans="14:35" ht="15.75" x14ac:dyDescent="0.25">
      <c r="N41" s="4" t="s">
        <v>75</v>
      </c>
      <c r="O41" s="4"/>
      <c r="P41" s="4"/>
      <c r="Q41" s="4"/>
      <c r="R41" s="4"/>
      <c r="S41" s="4"/>
      <c r="T41" s="4" t="s">
        <v>76</v>
      </c>
      <c r="U41" s="7">
        <f>U38+U39+U40</f>
        <v>14.714285714285715</v>
      </c>
      <c r="V41" s="7"/>
      <c r="W41" s="7">
        <f>U41/15*100</f>
        <v>98.095238095238102</v>
      </c>
      <c r="AA41" s="67" t="s">
        <v>101</v>
      </c>
      <c r="AB41" s="68"/>
      <c r="AC41" s="68"/>
      <c r="AD41" s="69"/>
      <c r="AE41" s="67" t="s">
        <v>102</v>
      </c>
      <c r="AF41" s="68"/>
      <c r="AG41" s="68"/>
      <c r="AH41" s="68"/>
    </row>
    <row r="42" spans="14:35" ht="15.75" x14ac:dyDescent="0.25">
      <c r="N42" s="4">
        <v>4</v>
      </c>
      <c r="O42" s="4">
        <v>6</v>
      </c>
      <c r="P42" s="4">
        <v>1</v>
      </c>
      <c r="Q42" s="4"/>
      <c r="R42" s="4"/>
      <c r="S42" s="4">
        <f>O42*5+P42*4+Q42*3</f>
        <v>34</v>
      </c>
      <c r="T42" s="4"/>
      <c r="U42" s="7">
        <f>S42/R36</f>
        <v>4.8571428571428568</v>
      </c>
      <c r="V42" s="7"/>
      <c r="W42" s="7"/>
      <c r="AA42" s="67" t="s">
        <v>103</v>
      </c>
      <c r="AB42" s="68"/>
      <c r="AC42" s="68"/>
      <c r="AD42" s="69"/>
      <c r="AE42" s="67" t="s">
        <v>104</v>
      </c>
      <c r="AF42" s="68"/>
      <c r="AG42" s="68"/>
      <c r="AH42" s="68"/>
    </row>
    <row r="43" spans="14:35" x14ac:dyDescent="0.25">
      <c r="N43" s="4">
        <v>5</v>
      </c>
      <c r="O43" s="4">
        <v>7</v>
      </c>
      <c r="P43" s="4"/>
      <c r="Q43" s="4"/>
      <c r="R43" s="4"/>
      <c r="S43" s="4">
        <f>O43*5+P43*4+Q43*3</f>
        <v>35</v>
      </c>
      <c r="T43" s="4"/>
      <c r="U43" s="7">
        <f>S43/R36</f>
        <v>5</v>
      </c>
      <c r="V43" s="7"/>
      <c r="W43" s="7"/>
    </row>
    <row r="44" spans="14:35" x14ac:dyDescent="0.25">
      <c r="N44" s="4">
        <v>6</v>
      </c>
      <c r="O44" s="4">
        <v>6</v>
      </c>
      <c r="P44" s="4">
        <v>1</v>
      </c>
      <c r="Q44" s="4"/>
      <c r="R44" s="4"/>
      <c r="S44" s="4">
        <f>O44*5+P44*4+Q44*3</f>
        <v>34</v>
      </c>
      <c r="T44" s="4"/>
      <c r="U44" s="7">
        <f>S44/R36</f>
        <v>4.8571428571428568</v>
      </c>
      <c r="V44" s="7"/>
      <c r="W44" s="7"/>
    </row>
    <row r="45" spans="14:35" x14ac:dyDescent="0.25">
      <c r="N45" s="4">
        <v>7</v>
      </c>
      <c r="O45" s="4">
        <v>7</v>
      </c>
      <c r="P45" s="4"/>
      <c r="Q45" s="4"/>
      <c r="R45" s="4"/>
      <c r="S45" s="4">
        <f>O45*5+P45*4+Q45*3</f>
        <v>35</v>
      </c>
      <c r="T45" s="4"/>
      <c r="U45" s="7">
        <f>S45/R36</f>
        <v>5</v>
      </c>
      <c r="V45" s="7"/>
      <c r="W45" s="7"/>
    </row>
    <row r="46" spans="14:35" x14ac:dyDescent="0.25">
      <c r="N46" s="4" t="s">
        <v>75</v>
      </c>
      <c r="O46" s="4"/>
      <c r="P46" s="4"/>
      <c r="Q46" s="4"/>
      <c r="R46" s="4"/>
      <c r="S46" s="4"/>
      <c r="T46" s="4" t="s">
        <v>76</v>
      </c>
      <c r="U46" s="7">
        <f>SUM(U42:U45)</f>
        <v>19.714285714285715</v>
      </c>
      <c r="V46" s="7"/>
      <c r="W46" s="7">
        <f>U46/20*100</f>
        <v>98.571428571428584</v>
      </c>
    </row>
    <row r="47" spans="14:35" x14ac:dyDescent="0.25">
      <c r="N47" s="4">
        <v>8</v>
      </c>
      <c r="O47" s="4">
        <v>5</v>
      </c>
      <c r="P47" s="4">
        <v>2</v>
      </c>
      <c r="Q47" s="4"/>
      <c r="R47" s="4"/>
      <c r="S47" s="4">
        <f t="shared" ref="S47:S52" si="15">O47*5+P47*4+Q47*3</f>
        <v>33</v>
      </c>
      <c r="T47" s="4"/>
      <c r="U47" s="7">
        <f>S47/R36</f>
        <v>4.7142857142857144</v>
      </c>
      <c r="V47" s="7"/>
      <c r="W47" s="7"/>
    </row>
    <row r="48" spans="14:35" x14ac:dyDescent="0.25">
      <c r="N48" s="4">
        <v>9</v>
      </c>
      <c r="O48" s="4">
        <v>5</v>
      </c>
      <c r="P48" s="4">
        <v>2</v>
      </c>
      <c r="Q48" s="4"/>
      <c r="R48" s="4"/>
      <c r="S48" s="4">
        <f t="shared" si="15"/>
        <v>33</v>
      </c>
      <c r="T48" s="4"/>
      <c r="U48" s="7">
        <f>S48/R36</f>
        <v>4.7142857142857144</v>
      </c>
      <c r="V48" s="7"/>
      <c r="W48" s="7"/>
    </row>
    <row r="49" spans="14:23" x14ac:dyDescent="0.25">
      <c r="N49" s="4">
        <v>10</v>
      </c>
      <c r="O49" s="4">
        <v>6</v>
      </c>
      <c r="P49" s="4">
        <v>1</v>
      </c>
      <c r="Q49" s="4"/>
      <c r="R49" s="4"/>
      <c r="S49" s="4">
        <f t="shared" si="15"/>
        <v>34</v>
      </c>
      <c r="T49" s="4"/>
      <c r="U49" s="7">
        <f>S49/R36</f>
        <v>4.8571428571428568</v>
      </c>
      <c r="V49" s="7"/>
      <c r="W49" s="7"/>
    </row>
    <row r="50" spans="14:23" x14ac:dyDescent="0.25">
      <c r="N50" s="4">
        <v>11</v>
      </c>
      <c r="O50" s="4">
        <v>7</v>
      </c>
      <c r="P50" s="4"/>
      <c r="Q50" s="4"/>
      <c r="R50" s="4"/>
      <c r="S50" s="4">
        <f t="shared" si="15"/>
        <v>35</v>
      </c>
      <c r="T50" s="4"/>
      <c r="U50" s="7">
        <f>S50/R36</f>
        <v>5</v>
      </c>
      <c r="V50" s="7"/>
      <c r="W50" s="7"/>
    </row>
    <row r="51" spans="14:23" x14ac:dyDescent="0.25">
      <c r="N51" s="4">
        <v>12</v>
      </c>
      <c r="O51" s="4">
        <v>7</v>
      </c>
      <c r="P51" s="4"/>
      <c r="Q51" s="4"/>
      <c r="R51" s="4"/>
      <c r="S51" s="4">
        <f t="shared" si="15"/>
        <v>35</v>
      </c>
      <c r="T51" s="4"/>
      <c r="U51" s="7">
        <f>S51/R36</f>
        <v>5</v>
      </c>
      <c r="V51" s="7"/>
      <c r="W51" s="7"/>
    </row>
    <row r="52" spans="14:23" x14ac:dyDescent="0.25">
      <c r="N52" s="4">
        <v>13</v>
      </c>
      <c r="O52" s="4">
        <v>6</v>
      </c>
      <c r="P52" s="4">
        <v>1</v>
      </c>
      <c r="Q52" s="4"/>
      <c r="R52" s="4"/>
      <c r="S52" s="4">
        <f t="shared" si="15"/>
        <v>34</v>
      </c>
      <c r="T52" s="4"/>
      <c r="U52" s="7">
        <f>S52/R36</f>
        <v>4.8571428571428568</v>
      </c>
      <c r="V52" s="7"/>
      <c r="W52" s="7"/>
    </row>
    <row r="53" spans="14:23" x14ac:dyDescent="0.25">
      <c r="N53" s="4" t="s">
        <v>75</v>
      </c>
      <c r="O53" s="4"/>
      <c r="P53" s="4"/>
      <c r="Q53" s="4"/>
      <c r="R53" s="4"/>
      <c r="S53" s="4"/>
      <c r="T53" s="4" t="s">
        <v>76</v>
      </c>
      <c r="U53" s="7">
        <f>SUM(U47:U52)</f>
        <v>29.142857142857142</v>
      </c>
      <c r="V53" s="7"/>
      <c r="W53" s="7">
        <f>U53/30*100</f>
        <v>97.142857142857139</v>
      </c>
    </row>
    <row r="54" spans="14:23" x14ac:dyDescent="0.25">
      <c r="N54" s="4">
        <v>14</v>
      </c>
      <c r="O54" s="4">
        <v>6</v>
      </c>
      <c r="P54" s="4">
        <v>1</v>
      </c>
      <c r="Q54" s="4"/>
      <c r="R54" s="4"/>
      <c r="S54" s="4">
        <f>O54*5+P54*4+Q54*3</f>
        <v>34</v>
      </c>
      <c r="T54" s="4"/>
      <c r="U54" s="7">
        <f>S54/R36</f>
        <v>4.8571428571428568</v>
      </c>
      <c r="V54" s="7"/>
      <c r="W54" s="7"/>
    </row>
    <row r="55" spans="14:23" x14ac:dyDescent="0.25">
      <c r="N55" s="4">
        <v>15</v>
      </c>
      <c r="O55" s="4">
        <v>5</v>
      </c>
      <c r="P55" s="4">
        <v>2</v>
      </c>
      <c r="Q55" s="4"/>
      <c r="R55" s="4"/>
      <c r="S55" s="4">
        <f>O55*5+P55*4+Q55*3</f>
        <v>33</v>
      </c>
      <c r="T55" s="4"/>
      <c r="U55" s="7">
        <f>S55/R36</f>
        <v>4.7142857142857144</v>
      </c>
      <c r="V55" s="7"/>
      <c r="W55" s="7"/>
    </row>
    <row r="56" spans="14:23" x14ac:dyDescent="0.25">
      <c r="N56" s="4">
        <v>16</v>
      </c>
      <c r="O56" s="4">
        <v>6</v>
      </c>
      <c r="P56" s="4">
        <v>1</v>
      </c>
      <c r="Q56" s="4"/>
      <c r="R56" s="4"/>
      <c r="S56" s="4">
        <f>O56*5+P56*4+Q56*3</f>
        <v>34</v>
      </c>
      <c r="T56" s="4"/>
      <c r="U56" s="7">
        <f>S56/R36</f>
        <v>4.8571428571428568</v>
      </c>
      <c r="V56" s="7"/>
      <c r="W56" s="7"/>
    </row>
    <row r="57" spans="14:23" x14ac:dyDescent="0.25">
      <c r="N57" s="4" t="s">
        <v>75</v>
      </c>
      <c r="O57" s="4"/>
      <c r="P57" s="4"/>
      <c r="Q57" s="4"/>
      <c r="R57" s="4"/>
      <c r="S57" s="4"/>
      <c r="T57" s="4" t="s">
        <v>76</v>
      </c>
      <c r="U57" s="7">
        <f>SUM(U54:U56)</f>
        <v>14.428571428571427</v>
      </c>
      <c r="V57" s="7"/>
      <c r="W57" s="7">
        <f>U57/15*100</f>
        <v>96.190476190476176</v>
      </c>
    </row>
    <row r="58" spans="14:23" x14ac:dyDescent="0.25">
      <c r="N58" s="4">
        <v>17</v>
      </c>
      <c r="O58" s="4">
        <v>6</v>
      </c>
      <c r="P58" s="4">
        <v>1</v>
      </c>
      <c r="Q58" s="4"/>
      <c r="R58" s="4"/>
      <c r="S58" s="4">
        <f>O58*5+P58*4+Q58*3</f>
        <v>34</v>
      </c>
      <c r="T58" s="4"/>
      <c r="U58" s="7">
        <f>S58/R36</f>
        <v>4.8571428571428568</v>
      </c>
      <c r="V58" s="7"/>
      <c r="W58" s="7"/>
    </row>
    <row r="59" spans="14:23" x14ac:dyDescent="0.25">
      <c r="N59" s="4">
        <v>18</v>
      </c>
      <c r="O59" s="4">
        <v>6</v>
      </c>
      <c r="P59" s="4">
        <v>1</v>
      </c>
      <c r="Q59" s="4"/>
      <c r="R59" s="4"/>
      <c r="S59" s="4">
        <f>O59*5+P59*4+Q59*3</f>
        <v>34</v>
      </c>
      <c r="T59" s="4"/>
      <c r="U59" s="7">
        <f>S59/R36</f>
        <v>4.8571428571428568</v>
      </c>
      <c r="V59" s="7"/>
      <c r="W59" s="7"/>
    </row>
    <row r="60" spans="14:23" x14ac:dyDescent="0.25">
      <c r="N60" s="4">
        <v>19</v>
      </c>
      <c r="O60" s="4">
        <v>5</v>
      </c>
      <c r="P60" s="4">
        <v>2</v>
      </c>
      <c r="Q60" s="4"/>
      <c r="R60" s="4"/>
      <c r="S60" s="4">
        <f>O60*5+P60*4+Q60*3</f>
        <v>33</v>
      </c>
      <c r="T60" s="4"/>
      <c r="U60" s="7">
        <f>S60/R36</f>
        <v>4.7142857142857144</v>
      </c>
      <c r="V60" s="7"/>
      <c r="W60" s="7"/>
    </row>
    <row r="61" spans="14:23" x14ac:dyDescent="0.25">
      <c r="N61" s="4">
        <v>20</v>
      </c>
      <c r="O61" s="4">
        <v>7</v>
      </c>
      <c r="P61" s="4"/>
      <c r="Q61" s="4"/>
      <c r="R61" s="4"/>
      <c r="S61" s="4">
        <f>O61*5+P61*4+Q61*3</f>
        <v>35</v>
      </c>
      <c r="T61" s="4"/>
      <c r="U61" s="7">
        <f>S61/R36</f>
        <v>5</v>
      </c>
      <c r="V61" s="7"/>
      <c r="W61" s="7"/>
    </row>
    <row r="62" spans="14:23" x14ac:dyDescent="0.25">
      <c r="N62" s="4">
        <v>21</v>
      </c>
      <c r="O62" s="4">
        <v>6</v>
      </c>
      <c r="P62" s="4">
        <v>1</v>
      </c>
      <c r="Q62" s="4"/>
      <c r="R62" s="4"/>
      <c r="S62" s="4">
        <f>O62*5+P62*4+Q62*3</f>
        <v>34</v>
      </c>
      <c r="T62" s="4"/>
      <c r="U62" s="7">
        <f>S62/R36</f>
        <v>4.8571428571428568</v>
      </c>
      <c r="V62" s="7"/>
      <c r="W62" s="7"/>
    </row>
    <row r="63" spans="14:23" x14ac:dyDescent="0.25">
      <c r="N63" s="4" t="s">
        <v>75</v>
      </c>
      <c r="O63" s="4"/>
      <c r="P63" s="4"/>
      <c r="Q63" s="4"/>
      <c r="R63" s="4"/>
      <c r="S63" s="4"/>
      <c r="T63" s="4" t="s">
        <v>76</v>
      </c>
      <c r="U63" s="7">
        <f>SUM(U58:U62)</f>
        <v>24.285714285714285</v>
      </c>
      <c r="V63" s="7"/>
      <c r="W63" s="7">
        <f>U63/25*100</f>
        <v>97.142857142857139</v>
      </c>
    </row>
  </sheetData>
  <mergeCells count="15">
    <mergeCell ref="AA42:AD42"/>
    <mergeCell ref="AE42:AH42"/>
    <mergeCell ref="AA37:AI37"/>
    <mergeCell ref="AA38:AD38"/>
    <mergeCell ref="AE38:AH38"/>
    <mergeCell ref="AA39:AD39"/>
    <mergeCell ref="AE39:AH39"/>
    <mergeCell ref="AA40:AD40"/>
    <mergeCell ref="AE40:AH40"/>
    <mergeCell ref="B1:H1"/>
    <mergeCell ref="P1:V1"/>
    <mergeCell ref="AC1:AI1"/>
    <mergeCell ref="Q34:V34"/>
    <mergeCell ref="AA41:AD41"/>
    <mergeCell ref="AE41:AH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0" zoomScaleNormal="70" workbookViewId="0">
      <selection activeCell="D1" sqref="D1:G1"/>
    </sheetView>
  </sheetViews>
  <sheetFormatPr defaultRowHeight="15" x14ac:dyDescent="0.25"/>
  <cols>
    <col min="4" max="4" width="18" customWidth="1"/>
    <col min="7" max="7" width="16.42578125" customWidth="1"/>
    <col min="10" max="10" width="24.7109375" bestFit="1" customWidth="1"/>
  </cols>
  <sheetData>
    <row r="1" spans="1:11" ht="50.25" customHeight="1" x14ac:dyDescent="0.25">
      <c r="A1" s="32" t="s">
        <v>90</v>
      </c>
      <c r="B1" s="33"/>
      <c r="C1" s="33"/>
      <c r="D1" s="66" t="s">
        <v>108</v>
      </c>
      <c r="E1" s="66"/>
      <c r="F1" s="66"/>
      <c r="G1" s="66"/>
      <c r="H1" s="33"/>
      <c r="I1" s="33"/>
      <c r="J1" s="33"/>
      <c r="K1" s="33"/>
    </row>
    <row r="2" spans="1:11" ht="15.75" x14ac:dyDescent="0.25">
      <c r="A2" s="34"/>
      <c r="B2" s="34"/>
      <c r="C2" s="34"/>
      <c r="D2" s="34" t="s">
        <v>68</v>
      </c>
      <c r="E2" s="35">
        <f>'35.04.06'!E3+'35.04.06'!R3+'35.04.06'!AE3</f>
        <v>41</v>
      </c>
      <c r="F2" s="34"/>
      <c r="G2" s="34"/>
      <c r="H2" s="34"/>
      <c r="I2" s="34"/>
      <c r="J2" s="34"/>
      <c r="K2" s="33"/>
    </row>
    <row r="3" spans="1:11" ht="15.75" x14ac:dyDescent="0.25">
      <c r="A3" s="36" t="s">
        <v>69</v>
      </c>
      <c r="B3" s="36" t="s">
        <v>70</v>
      </c>
      <c r="C3" s="36" t="s">
        <v>71</v>
      </c>
      <c r="D3" s="36" t="s">
        <v>72</v>
      </c>
      <c r="E3" s="36"/>
      <c r="F3" s="36" t="s">
        <v>73</v>
      </c>
      <c r="G3" s="36"/>
      <c r="H3" s="36" t="s">
        <v>74</v>
      </c>
      <c r="I3" s="36"/>
      <c r="J3" s="36" t="s">
        <v>77</v>
      </c>
      <c r="K3" s="33"/>
    </row>
    <row r="4" spans="1:11" ht="15.75" x14ac:dyDescent="0.25">
      <c r="A4" s="36">
        <v>1</v>
      </c>
      <c r="B4" s="36">
        <f>'35.04.06'!B5+'35.04.06'!O5+'35.04.06'!AB5</f>
        <v>19</v>
      </c>
      <c r="C4" s="36">
        <f>'35.04.06'!C5+'35.04.06'!P5+'35.04.06'!AC5</f>
        <v>22</v>
      </c>
      <c r="D4" s="36">
        <f>'35.04.06'!D5+'35.04.06'!Q5+'35.04.06'!AD5</f>
        <v>0</v>
      </c>
      <c r="E4" s="36"/>
      <c r="F4" s="36">
        <f>'35.04.06'!F5+'35.04.06'!S5+'35.04.06'!AF5</f>
        <v>183</v>
      </c>
      <c r="G4" s="36"/>
      <c r="H4" s="37">
        <f>F4/E2</f>
        <v>4.4634146341463419</v>
      </c>
      <c r="I4" s="37"/>
      <c r="J4" s="37"/>
      <c r="K4" s="33"/>
    </row>
    <row r="5" spans="1:11" ht="15.75" x14ac:dyDescent="0.25">
      <c r="A5" s="36">
        <v>2</v>
      </c>
      <c r="B5" s="36">
        <f>'35.04.06'!B6+'35.04.06'!O6+'35.04.06'!AB6</f>
        <v>23</v>
      </c>
      <c r="C5" s="36">
        <f>'35.04.06'!C6+'35.04.06'!P6+'35.04.06'!AC6</f>
        <v>18</v>
      </c>
      <c r="D5" s="36">
        <f>'35.04.06'!D6+'35.04.06'!Q6+'35.04.06'!AD6</f>
        <v>0</v>
      </c>
      <c r="E5" s="36"/>
      <c r="F5" s="36">
        <f>'35.04.06'!F6+'35.04.06'!S6+'35.04.06'!AF6</f>
        <v>187</v>
      </c>
      <c r="G5" s="36"/>
      <c r="H5" s="37">
        <f>F5/E2</f>
        <v>4.5609756097560972</v>
      </c>
      <c r="I5" s="37"/>
      <c r="J5" s="37"/>
      <c r="K5" s="33"/>
    </row>
    <row r="6" spans="1:11" ht="15.75" x14ac:dyDescent="0.25">
      <c r="A6" s="36">
        <v>3</v>
      </c>
      <c r="B6" s="36">
        <f>'35.04.06'!B7+'35.04.06'!O7+'35.04.06'!AB7</f>
        <v>25</v>
      </c>
      <c r="C6" s="36">
        <f>'35.04.06'!C7+'35.04.06'!P7+'35.04.06'!AC7</f>
        <v>16</v>
      </c>
      <c r="D6" s="36">
        <f>'35.04.06'!D7+'35.04.06'!Q7+'35.04.06'!AD7</f>
        <v>0</v>
      </c>
      <c r="E6" s="36"/>
      <c r="F6" s="36">
        <f>'35.04.06'!F7+'35.04.06'!S7+'35.04.06'!AF7</f>
        <v>189</v>
      </c>
      <c r="G6" s="36"/>
      <c r="H6" s="37">
        <f>F6/E2</f>
        <v>4.6097560975609753</v>
      </c>
      <c r="I6" s="37"/>
      <c r="J6" s="37"/>
      <c r="K6" s="33"/>
    </row>
    <row r="7" spans="1:11" ht="15.75" x14ac:dyDescent="0.25">
      <c r="A7" s="36" t="s">
        <v>75</v>
      </c>
      <c r="B7" s="36"/>
      <c r="C7" s="36"/>
      <c r="D7" s="36"/>
      <c r="E7" s="36"/>
      <c r="F7" s="36"/>
      <c r="G7" s="36" t="s">
        <v>76</v>
      </c>
      <c r="H7" s="37">
        <f>H4+H5+H6</f>
        <v>13.634146341463413</v>
      </c>
      <c r="I7" s="37"/>
      <c r="J7" s="37">
        <f>H7/15*100</f>
        <v>90.894308943089413</v>
      </c>
      <c r="K7" s="33"/>
    </row>
    <row r="8" spans="1:11" ht="15.75" x14ac:dyDescent="0.25">
      <c r="A8" s="36">
        <v>4</v>
      </c>
      <c r="B8" s="36">
        <f>'35.04.06'!B9+'35.04.06'!O9+'35.04.06'!AB9</f>
        <v>24</v>
      </c>
      <c r="C8" s="36">
        <f>'35.04.06'!C9+'35.04.06'!P9+'35.04.06'!AC9</f>
        <v>17</v>
      </c>
      <c r="D8" s="36">
        <f>'35.04.06'!D9+'35.04.06'!Q9+'35.04.06'!AD9</f>
        <v>0</v>
      </c>
      <c r="E8" s="36"/>
      <c r="F8" s="36">
        <f>B8*5+C8*4+D8*3</f>
        <v>188</v>
      </c>
      <c r="G8" s="36"/>
      <c r="H8" s="37">
        <f>F8/E2</f>
        <v>4.5853658536585362</v>
      </c>
      <c r="I8" s="37"/>
      <c r="J8" s="37"/>
      <c r="K8" s="33"/>
    </row>
    <row r="9" spans="1:11" ht="15.75" x14ac:dyDescent="0.25">
      <c r="A9" s="36">
        <v>5</v>
      </c>
      <c r="B9" s="36">
        <f>'35.04.06'!B10+'35.04.06'!O10+'35.04.06'!AB10</f>
        <v>23</v>
      </c>
      <c r="C9" s="36">
        <f>'35.04.06'!C10+'35.04.06'!P10+'35.04.06'!AC10</f>
        <v>18</v>
      </c>
      <c r="D9" s="36">
        <f>'35.04.06'!D10+'35.04.06'!Q10+'35.04.06'!AD10</f>
        <v>0</v>
      </c>
      <c r="E9" s="36"/>
      <c r="F9" s="36">
        <f>B9*5+C9*4+D9*3</f>
        <v>187</v>
      </c>
      <c r="G9" s="36"/>
      <c r="H9" s="37">
        <f>F9/E2</f>
        <v>4.5609756097560972</v>
      </c>
      <c r="I9" s="37"/>
      <c r="J9" s="37"/>
      <c r="K9" s="33"/>
    </row>
    <row r="10" spans="1:11" ht="15.75" x14ac:dyDescent="0.25">
      <c r="A10" s="36">
        <v>6</v>
      </c>
      <c r="B10" s="36">
        <f>'35.04.06'!B11+'35.04.06'!O11+'35.04.06'!AB11</f>
        <v>14</v>
      </c>
      <c r="C10" s="36">
        <f>'35.04.06'!C11+'35.04.06'!P11+'35.04.06'!AC11</f>
        <v>27</v>
      </c>
      <c r="D10" s="36">
        <f>'35.04.06'!D11+'35.04.06'!Q11+'35.04.06'!AD11</f>
        <v>0</v>
      </c>
      <c r="E10" s="36"/>
      <c r="F10" s="36">
        <f>B10*5+C10*4+D10*3</f>
        <v>178</v>
      </c>
      <c r="G10" s="36"/>
      <c r="H10" s="37">
        <f>F10/E2</f>
        <v>4.3414634146341466</v>
      </c>
      <c r="I10" s="37"/>
      <c r="J10" s="37"/>
      <c r="K10" s="33"/>
    </row>
    <row r="11" spans="1:11" ht="15.75" x14ac:dyDescent="0.25">
      <c r="A11" s="36">
        <v>7</v>
      </c>
      <c r="B11" s="36">
        <f>'35.04.06'!B12+'35.04.06'!O12+'35.04.06'!AB12</f>
        <v>16</v>
      </c>
      <c r="C11" s="36">
        <f>'35.04.06'!C12+'35.04.06'!P12+'35.04.06'!AC12</f>
        <v>25</v>
      </c>
      <c r="D11" s="36">
        <f>'35.04.06'!D12+'35.04.06'!Q12+'35.04.06'!AD12</f>
        <v>0</v>
      </c>
      <c r="E11" s="36"/>
      <c r="F11" s="36">
        <f>B11*5+C11*4+D11*3</f>
        <v>180</v>
      </c>
      <c r="G11" s="36"/>
      <c r="H11" s="37">
        <f>F11/E2</f>
        <v>4.3902439024390247</v>
      </c>
      <c r="I11" s="37"/>
      <c r="J11" s="37"/>
      <c r="K11" s="33"/>
    </row>
    <row r="12" spans="1:11" ht="15.75" x14ac:dyDescent="0.25">
      <c r="A12" s="36" t="s">
        <v>75</v>
      </c>
      <c r="B12" s="36"/>
      <c r="C12" s="36"/>
      <c r="D12" s="36"/>
      <c r="E12" s="36"/>
      <c r="F12" s="36"/>
      <c r="G12" s="36" t="s">
        <v>76</v>
      </c>
      <c r="H12" s="37">
        <f>SUM(H8:H11)</f>
        <v>17.878048780487802</v>
      </c>
      <c r="I12" s="37"/>
      <c r="J12" s="37">
        <f>H12/20*100</f>
        <v>89.390243902439011</v>
      </c>
      <c r="K12" s="33"/>
    </row>
    <row r="13" spans="1:11" ht="15.75" x14ac:dyDescent="0.25">
      <c r="A13" s="36">
        <v>8</v>
      </c>
      <c r="B13" s="36">
        <f>'35.04.06'!B14+'35.04.06'!O14+'35.04.06'!AB14</f>
        <v>28</v>
      </c>
      <c r="C13" s="36">
        <f>'35.04.06'!C14+'35.04.06'!P14+'35.04.06'!AC14</f>
        <v>13</v>
      </c>
      <c r="D13" s="36">
        <f>'35.04.06'!D14+'35.04.06'!Q14+'35.04.06'!AD14</f>
        <v>0</v>
      </c>
      <c r="E13" s="36"/>
      <c r="F13" s="36">
        <f t="shared" ref="F13:F18" si="0">B13*5+C13*4+D13*3</f>
        <v>192</v>
      </c>
      <c r="G13" s="36"/>
      <c r="H13" s="37">
        <f>F13/E2</f>
        <v>4.6829268292682924</v>
      </c>
      <c r="I13" s="37"/>
      <c r="J13" s="37"/>
      <c r="K13" s="33"/>
    </row>
    <row r="14" spans="1:11" ht="15.75" x14ac:dyDescent="0.25">
      <c r="A14" s="36">
        <v>9</v>
      </c>
      <c r="B14" s="36">
        <f>'35.04.06'!B15+'35.04.06'!O15+'35.04.06'!AB15</f>
        <v>21</v>
      </c>
      <c r="C14" s="36">
        <f>'35.04.06'!C15+'35.04.06'!P15+'35.04.06'!AC15</f>
        <v>20</v>
      </c>
      <c r="D14" s="36">
        <f>'35.04.06'!D15+'35.04.06'!Q15+'35.04.06'!AD15</f>
        <v>0</v>
      </c>
      <c r="E14" s="36"/>
      <c r="F14" s="36">
        <f t="shared" si="0"/>
        <v>185</v>
      </c>
      <c r="G14" s="36"/>
      <c r="H14" s="37">
        <f>F14/E2</f>
        <v>4.5121951219512191</v>
      </c>
      <c r="I14" s="37"/>
      <c r="J14" s="37"/>
      <c r="K14" s="33"/>
    </row>
    <row r="15" spans="1:11" ht="15.75" x14ac:dyDescent="0.25">
      <c r="A15" s="36">
        <v>10</v>
      </c>
      <c r="B15" s="36">
        <f>'35.04.06'!B16+'35.04.06'!O16+'35.04.06'!AB16</f>
        <v>26</v>
      </c>
      <c r="C15" s="36">
        <f>'35.04.06'!C16+'35.04.06'!P16+'35.04.06'!AC16</f>
        <v>15</v>
      </c>
      <c r="D15" s="36">
        <f>'35.04.06'!D16+'35.04.06'!Q16+'35.04.06'!AD16</f>
        <v>0</v>
      </c>
      <c r="E15" s="36"/>
      <c r="F15" s="36">
        <f t="shared" si="0"/>
        <v>190</v>
      </c>
      <c r="G15" s="36"/>
      <c r="H15" s="37">
        <f>F15/E2</f>
        <v>4.6341463414634143</v>
      </c>
      <c r="I15" s="37"/>
      <c r="J15" s="37"/>
      <c r="K15" s="33"/>
    </row>
    <row r="16" spans="1:11" ht="15.75" x14ac:dyDescent="0.25">
      <c r="A16" s="36">
        <v>11</v>
      </c>
      <c r="B16" s="36">
        <f>'35.04.06'!B17+'35.04.06'!O17+'35.04.06'!AB17</f>
        <v>24</v>
      </c>
      <c r="C16" s="36">
        <f>'35.04.06'!C17+'35.04.06'!P17+'35.04.06'!AC17</f>
        <v>17</v>
      </c>
      <c r="D16" s="36">
        <f>'35.04.06'!D17+'35.04.06'!Q17+'35.04.06'!AD17</f>
        <v>0</v>
      </c>
      <c r="E16" s="36"/>
      <c r="F16" s="36">
        <f t="shared" si="0"/>
        <v>188</v>
      </c>
      <c r="G16" s="36"/>
      <c r="H16" s="37">
        <f>F16/E2</f>
        <v>4.5853658536585362</v>
      </c>
      <c r="I16" s="37"/>
      <c r="J16" s="37"/>
      <c r="K16" s="33"/>
    </row>
    <row r="17" spans="1:11" ht="15.75" x14ac:dyDescent="0.25">
      <c r="A17" s="36">
        <v>12</v>
      </c>
      <c r="B17" s="36">
        <f>'35.04.06'!B18+'35.04.06'!O18+'35.04.06'!AB18</f>
        <v>24</v>
      </c>
      <c r="C17" s="36">
        <f>'35.04.06'!C18+'35.04.06'!P18+'35.04.06'!AC18</f>
        <v>17</v>
      </c>
      <c r="D17" s="36">
        <f>'35.04.06'!D18+'35.04.06'!Q18+'35.04.06'!AD18</f>
        <v>0</v>
      </c>
      <c r="E17" s="36"/>
      <c r="F17" s="36">
        <f t="shared" si="0"/>
        <v>188</v>
      </c>
      <c r="G17" s="36"/>
      <c r="H17" s="37">
        <f>F17/E2</f>
        <v>4.5853658536585362</v>
      </c>
      <c r="I17" s="37"/>
      <c r="J17" s="37"/>
      <c r="K17" s="33"/>
    </row>
    <row r="18" spans="1:11" ht="15.75" x14ac:dyDescent="0.25">
      <c r="A18" s="36">
        <v>13</v>
      </c>
      <c r="B18" s="36">
        <f>'35.04.06'!B19+'35.04.06'!O19+'35.04.06'!AB19</f>
        <v>20</v>
      </c>
      <c r="C18" s="36">
        <f>'35.04.06'!C19+'35.04.06'!P19+'35.04.06'!AC19</f>
        <v>22</v>
      </c>
      <c r="D18" s="36">
        <f>'35.04.06'!D19+'35.04.06'!Q19+'35.04.06'!AD19</f>
        <v>0</v>
      </c>
      <c r="E18" s="36"/>
      <c r="F18" s="36">
        <f t="shared" si="0"/>
        <v>188</v>
      </c>
      <c r="G18" s="36"/>
      <c r="H18" s="37">
        <f>F18/E2</f>
        <v>4.5853658536585362</v>
      </c>
      <c r="I18" s="37"/>
      <c r="J18" s="37"/>
      <c r="K18" s="33"/>
    </row>
    <row r="19" spans="1:11" ht="15.75" x14ac:dyDescent="0.25">
      <c r="A19" s="36" t="s">
        <v>75</v>
      </c>
      <c r="B19" s="36"/>
      <c r="C19" s="36"/>
      <c r="D19" s="36"/>
      <c r="E19" s="36"/>
      <c r="F19" s="36"/>
      <c r="G19" s="36" t="s">
        <v>76</v>
      </c>
      <c r="H19" s="37">
        <f>SUM(H13:H18)</f>
        <v>27.585365853658537</v>
      </c>
      <c r="I19" s="37"/>
      <c r="J19" s="37">
        <f>H19/30*100</f>
        <v>91.951219512195124</v>
      </c>
      <c r="K19" s="33"/>
    </row>
    <row r="20" spans="1:11" ht="15.75" x14ac:dyDescent="0.25">
      <c r="A20" s="36">
        <v>14</v>
      </c>
      <c r="B20" s="36">
        <f>'35.04.06'!B21+'35.04.06'!O21+'35.04.06'!AB21</f>
        <v>19</v>
      </c>
      <c r="C20" s="36">
        <f>'35.04.06'!C21+'35.04.06'!P21+'35.04.06'!AC21</f>
        <v>22</v>
      </c>
      <c r="D20" s="36">
        <f>'35.04.06'!D21+'35.04.06'!Q21+'35.04.06'!AD21</f>
        <v>0</v>
      </c>
      <c r="E20" s="36"/>
      <c r="F20" s="36">
        <f>B20*5+C20*4+D20*3</f>
        <v>183</v>
      </c>
      <c r="G20" s="36"/>
      <c r="H20" s="37">
        <f>F20/E2</f>
        <v>4.4634146341463419</v>
      </c>
      <c r="I20" s="37"/>
      <c r="J20" s="37"/>
      <c r="K20" s="33"/>
    </row>
    <row r="21" spans="1:11" ht="15.75" x14ac:dyDescent="0.25">
      <c r="A21" s="36">
        <v>15</v>
      </c>
      <c r="B21" s="36">
        <f>'35.04.06'!B22+'35.04.06'!O22+'35.04.06'!AB22</f>
        <v>22</v>
      </c>
      <c r="C21" s="36">
        <f>'35.04.06'!C22+'35.04.06'!P22+'35.04.06'!AC22</f>
        <v>19</v>
      </c>
      <c r="D21" s="36">
        <f>'35.04.06'!D22+'35.04.06'!Q22+'35.04.06'!AD22</f>
        <v>0</v>
      </c>
      <c r="E21" s="36"/>
      <c r="F21" s="36">
        <f>B21*5+C21*4+D21*3</f>
        <v>186</v>
      </c>
      <c r="G21" s="36"/>
      <c r="H21" s="37">
        <f>F21/E2</f>
        <v>4.5365853658536581</v>
      </c>
      <c r="I21" s="37"/>
      <c r="J21" s="37"/>
      <c r="K21" s="33"/>
    </row>
    <row r="22" spans="1:11" ht="15.75" x14ac:dyDescent="0.25">
      <c r="A22" s="36">
        <v>16</v>
      </c>
      <c r="B22" s="36">
        <f>'35.04.06'!B23+'35.04.06'!O23+'35.04.06'!AB23</f>
        <v>19</v>
      </c>
      <c r="C22" s="36">
        <f>'35.04.06'!C23+'35.04.06'!P23+'35.04.06'!AC23</f>
        <v>22</v>
      </c>
      <c r="D22" s="36">
        <f>'35.04.06'!D23+'35.04.06'!Q23+'35.04.06'!AD23</f>
        <v>0</v>
      </c>
      <c r="E22" s="36"/>
      <c r="F22" s="36">
        <f>B22*5+C22*4+D22*3</f>
        <v>183</v>
      </c>
      <c r="G22" s="36"/>
      <c r="H22" s="37">
        <f>F22/E2</f>
        <v>4.4634146341463419</v>
      </c>
      <c r="I22" s="37"/>
      <c r="J22" s="37"/>
      <c r="K22" s="33"/>
    </row>
    <row r="23" spans="1:11" ht="15.75" x14ac:dyDescent="0.25">
      <c r="A23" s="36" t="s">
        <v>75</v>
      </c>
      <c r="B23" s="36"/>
      <c r="C23" s="36"/>
      <c r="D23" s="36"/>
      <c r="E23" s="36"/>
      <c r="F23" s="36"/>
      <c r="G23" s="36" t="s">
        <v>76</v>
      </c>
      <c r="H23" s="37">
        <f>SUM(H20:H22)</f>
        <v>13.463414634146343</v>
      </c>
      <c r="I23" s="37"/>
      <c r="J23" s="37">
        <f>H23/15*100</f>
        <v>89.756097560975618</v>
      </c>
      <c r="K23" s="33"/>
    </row>
    <row r="24" spans="1:11" ht="15.75" x14ac:dyDescent="0.25">
      <c r="A24" s="36">
        <v>17</v>
      </c>
      <c r="B24" s="36">
        <f>'35.04.06'!B25+'35.04.06'!O25+'35.04.06'!AB25</f>
        <v>24</v>
      </c>
      <c r="C24" s="36">
        <f>'35.04.06'!C25+'35.04.06'!P25+'35.04.06'!AC25</f>
        <v>17</v>
      </c>
      <c r="D24" s="36">
        <f>'35.04.06'!D25+'35.04.06'!Q25+'35.04.06'!AD25</f>
        <v>0</v>
      </c>
      <c r="E24" s="36"/>
      <c r="F24" s="36">
        <f>B24*5+C24*4+D24*3</f>
        <v>188</v>
      </c>
      <c r="G24" s="36"/>
      <c r="H24" s="37">
        <f>F24/E2</f>
        <v>4.5853658536585362</v>
      </c>
      <c r="I24" s="37"/>
      <c r="J24" s="37"/>
      <c r="K24" s="33"/>
    </row>
    <row r="25" spans="1:11" ht="15.75" x14ac:dyDescent="0.25">
      <c r="A25" s="36">
        <v>18</v>
      </c>
      <c r="B25" s="36">
        <f>'35.04.06'!B26+'35.04.06'!O26+'35.04.06'!AB26</f>
        <v>22</v>
      </c>
      <c r="C25" s="36">
        <f>'35.04.06'!C26+'35.04.06'!P26+'35.04.06'!AC26</f>
        <v>19</v>
      </c>
      <c r="D25" s="36">
        <f>'35.04.06'!D26+'35.04.06'!Q26+'35.04.06'!AD26</f>
        <v>0</v>
      </c>
      <c r="E25" s="36"/>
      <c r="F25" s="36">
        <f>B25*5+C25*4+D25*3</f>
        <v>186</v>
      </c>
      <c r="G25" s="36"/>
      <c r="H25" s="37">
        <f>F25/E2</f>
        <v>4.5365853658536581</v>
      </c>
      <c r="I25" s="37"/>
      <c r="J25" s="37"/>
      <c r="K25" s="33"/>
    </row>
    <row r="26" spans="1:11" ht="15.75" x14ac:dyDescent="0.25">
      <c r="A26" s="36">
        <v>19</v>
      </c>
      <c r="B26" s="36">
        <f>'35.04.06'!B27+'35.04.06'!O27+'35.04.06'!AB27</f>
        <v>21</v>
      </c>
      <c r="C26" s="36">
        <f>'35.04.06'!C27+'35.04.06'!P27+'35.04.06'!AC27</f>
        <v>20</v>
      </c>
      <c r="D26" s="36">
        <f>'35.04.06'!D27+'35.04.06'!Q27+'35.04.06'!AD27</f>
        <v>0</v>
      </c>
      <c r="E26" s="36"/>
      <c r="F26" s="36">
        <f>B26*5+C26*4+D26*3</f>
        <v>185</v>
      </c>
      <c r="G26" s="36"/>
      <c r="H26" s="37">
        <f>F26/E2</f>
        <v>4.5121951219512191</v>
      </c>
      <c r="I26" s="37"/>
      <c r="J26" s="37"/>
      <c r="K26" s="33"/>
    </row>
    <row r="27" spans="1:11" ht="15.75" x14ac:dyDescent="0.25">
      <c r="A27" s="36">
        <v>20</v>
      </c>
      <c r="B27" s="36">
        <f>'35.04.06'!B28+'35.04.06'!O28+'35.04.06'!AB28</f>
        <v>28</v>
      </c>
      <c r="C27" s="36">
        <f>'35.04.06'!C28+'35.04.06'!P28+'35.04.06'!AC28</f>
        <v>13</v>
      </c>
      <c r="D27" s="36">
        <f>'35.04.06'!D28+'35.04.06'!Q28+'35.04.06'!AD28</f>
        <v>0</v>
      </c>
      <c r="E27" s="36"/>
      <c r="F27" s="36">
        <f>B27*5+C27*4+D27*3</f>
        <v>192</v>
      </c>
      <c r="G27" s="36"/>
      <c r="H27" s="37">
        <f>F27/E2</f>
        <v>4.6829268292682924</v>
      </c>
      <c r="I27" s="37"/>
      <c r="J27" s="37"/>
      <c r="K27" s="33"/>
    </row>
    <row r="28" spans="1:11" ht="15.75" x14ac:dyDescent="0.25">
      <c r="A28" s="36">
        <v>21</v>
      </c>
      <c r="B28" s="36">
        <f>'35.04.06'!B29+'35.04.06'!O29+'35.04.06'!AB29</f>
        <v>35</v>
      </c>
      <c r="C28" s="36">
        <f>'35.04.06'!C29+'35.04.06'!P29+'35.04.06'!AC29</f>
        <v>6</v>
      </c>
      <c r="D28" s="36">
        <f>'35.04.06'!D29+'35.04.06'!Q29+'35.04.06'!AD29</f>
        <v>0</v>
      </c>
      <c r="E28" s="36"/>
      <c r="F28" s="36">
        <f>B28*5+C28*4+D28*3</f>
        <v>199</v>
      </c>
      <c r="G28" s="36"/>
      <c r="H28" s="37">
        <f>F28/E2</f>
        <v>4.8536585365853657</v>
      </c>
      <c r="I28" s="37"/>
      <c r="J28" s="37"/>
      <c r="K28" s="33"/>
    </row>
    <row r="29" spans="1:11" ht="15.75" x14ac:dyDescent="0.25">
      <c r="A29" s="36" t="s">
        <v>75</v>
      </c>
      <c r="B29" s="36"/>
      <c r="C29" s="36"/>
      <c r="D29" s="36"/>
      <c r="E29" s="36"/>
      <c r="F29" s="36"/>
      <c r="G29" s="36" t="s">
        <v>76</v>
      </c>
      <c r="H29" s="37">
        <f>SUM(H24:H28)</f>
        <v>23.170731707317074</v>
      </c>
      <c r="I29" s="37"/>
      <c r="J29" s="37">
        <f>H29/25*100</f>
        <v>92.682926829268297</v>
      </c>
      <c r="K29" s="33"/>
    </row>
    <row r="30" spans="1:11" ht="15.7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15.75" x14ac:dyDescent="0.25">
      <c r="A32" s="70" t="s">
        <v>94</v>
      </c>
      <c r="B32" s="70"/>
      <c r="C32" s="70"/>
      <c r="D32" s="70"/>
      <c r="E32" s="70"/>
      <c r="F32" s="70"/>
      <c r="G32" s="70"/>
      <c r="H32" s="70"/>
      <c r="I32" s="70"/>
      <c r="J32" s="33"/>
      <c r="K32" s="33"/>
    </row>
    <row r="33" spans="1:8" ht="43.5" customHeight="1" x14ac:dyDescent="0.25">
      <c r="A33" s="67" t="s">
        <v>95</v>
      </c>
      <c r="B33" s="68"/>
      <c r="C33" s="68"/>
      <c r="D33" s="69"/>
      <c r="E33" s="67" t="s">
        <v>96</v>
      </c>
      <c r="F33" s="68"/>
      <c r="G33" s="68"/>
      <c r="H33" s="68"/>
    </row>
    <row r="34" spans="1:8" ht="15" customHeight="1" x14ac:dyDescent="0.25">
      <c r="A34" s="67" t="s">
        <v>97</v>
      </c>
      <c r="B34" s="68"/>
      <c r="C34" s="68"/>
      <c r="D34" s="69"/>
      <c r="E34" s="67" t="s">
        <v>98</v>
      </c>
      <c r="F34" s="68"/>
      <c r="G34" s="68"/>
      <c r="H34" s="68"/>
    </row>
    <row r="35" spans="1:8" ht="32.25" customHeight="1" x14ac:dyDescent="0.25">
      <c r="A35" s="67" t="s">
        <v>99</v>
      </c>
      <c r="B35" s="68"/>
      <c r="C35" s="68"/>
      <c r="D35" s="69"/>
      <c r="E35" s="67" t="s">
        <v>100</v>
      </c>
      <c r="F35" s="68"/>
      <c r="G35" s="68"/>
      <c r="H35" s="68"/>
    </row>
    <row r="36" spans="1:8" ht="26.25" customHeight="1" x14ac:dyDescent="0.25">
      <c r="A36" s="67" t="s">
        <v>101</v>
      </c>
      <c r="B36" s="68"/>
      <c r="C36" s="68"/>
      <c r="D36" s="69"/>
      <c r="E36" s="67" t="s">
        <v>102</v>
      </c>
      <c r="F36" s="68"/>
      <c r="G36" s="68"/>
      <c r="H36" s="68"/>
    </row>
    <row r="37" spans="1:8" ht="29.25" customHeight="1" x14ac:dyDescent="0.25">
      <c r="A37" s="67" t="s">
        <v>103</v>
      </c>
      <c r="B37" s="68"/>
      <c r="C37" s="68"/>
      <c r="D37" s="69"/>
      <c r="E37" s="67" t="s">
        <v>104</v>
      </c>
      <c r="F37" s="68"/>
      <c r="G37" s="68"/>
      <c r="H37" s="68"/>
    </row>
  </sheetData>
  <mergeCells count="12">
    <mergeCell ref="D1:G1"/>
    <mergeCell ref="A37:D37"/>
    <mergeCell ref="A32:I32"/>
    <mergeCell ref="A33:D33"/>
    <mergeCell ref="A34:D34"/>
    <mergeCell ref="A35:D35"/>
    <mergeCell ref="A36:D36"/>
    <mergeCell ref="E33:H33"/>
    <mergeCell ref="E34:H34"/>
    <mergeCell ref="E35:H35"/>
    <mergeCell ref="E36:H36"/>
    <mergeCell ref="E37:H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60" zoomScaleNormal="60" workbookViewId="0">
      <selection activeCell="D1" sqref="D1:G1"/>
    </sheetView>
  </sheetViews>
  <sheetFormatPr defaultRowHeight="15" x14ac:dyDescent="0.25"/>
  <cols>
    <col min="4" max="4" width="15.85546875" customWidth="1"/>
  </cols>
  <sheetData>
    <row r="1" spans="1:18" ht="33.75" customHeight="1" x14ac:dyDescent="0.25">
      <c r="D1" s="71" t="s">
        <v>110</v>
      </c>
      <c r="E1" s="71"/>
      <c r="F1" s="71"/>
      <c r="G1" s="71"/>
    </row>
    <row r="2" spans="1:18" ht="26.25" customHeight="1" x14ac:dyDescent="0.35">
      <c r="A2" s="21" t="s">
        <v>87</v>
      </c>
      <c r="B2" s="38"/>
      <c r="C2" s="38"/>
      <c r="D2" s="66"/>
      <c r="E2" s="66"/>
      <c r="F2" s="66"/>
      <c r="G2" s="66"/>
      <c r="H2" s="38"/>
      <c r="I2" s="38"/>
      <c r="J2" s="38"/>
      <c r="K2" s="38"/>
      <c r="L2" s="38"/>
      <c r="R2" s="19"/>
    </row>
    <row r="3" spans="1:18" x14ac:dyDescent="0.25">
      <c r="A3" s="39"/>
      <c r="B3" s="39"/>
      <c r="C3" s="39"/>
      <c r="D3" s="39" t="s">
        <v>68</v>
      </c>
      <c r="E3" s="40">
        <v>64</v>
      </c>
      <c r="F3" s="39"/>
      <c r="G3" s="39"/>
      <c r="H3" s="39"/>
      <c r="I3" s="39"/>
      <c r="J3" s="39"/>
      <c r="K3" s="38"/>
      <c r="L3" s="38"/>
    </row>
    <row r="4" spans="1:18" x14ac:dyDescent="0.25">
      <c r="A4" s="41" t="s">
        <v>69</v>
      </c>
      <c r="B4" s="41" t="s">
        <v>70</v>
      </c>
      <c r="C4" s="41" t="s">
        <v>71</v>
      </c>
      <c r="D4" s="41" t="s">
        <v>72</v>
      </c>
      <c r="E4" s="41"/>
      <c r="F4" s="41" t="s">
        <v>73</v>
      </c>
      <c r="G4" s="41"/>
      <c r="H4" s="41" t="s">
        <v>74</v>
      </c>
      <c r="I4" s="41"/>
      <c r="J4" s="41" t="s">
        <v>77</v>
      </c>
      <c r="K4" s="38"/>
      <c r="L4" s="38"/>
    </row>
    <row r="5" spans="1:18" x14ac:dyDescent="0.25">
      <c r="A5" s="41">
        <v>1</v>
      </c>
      <c r="B5" s="41">
        <v>47</v>
      </c>
      <c r="C5" s="41">
        <v>19</v>
      </c>
      <c r="D5" s="41"/>
      <c r="E5" s="41"/>
      <c r="F5" s="41">
        <f>B5*5+C5*4+D5*3</f>
        <v>311</v>
      </c>
      <c r="G5" s="41"/>
      <c r="H5" s="42">
        <f>F5/E3</f>
        <v>4.859375</v>
      </c>
      <c r="I5" s="42"/>
      <c r="J5" s="42"/>
      <c r="K5" s="38"/>
      <c r="L5" s="38"/>
    </row>
    <row r="6" spans="1:18" x14ac:dyDescent="0.25">
      <c r="A6" s="41">
        <v>2</v>
      </c>
      <c r="B6" s="41">
        <v>41</v>
      </c>
      <c r="C6" s="41">
        <v>23</v>
      </c>
      <c r="D6" s="41"/>
      <c r="E6" s="41"/>
      <c r="F6" s="41">
        <f t="shared" ref="F6:F29" si="0">B6*5+C6*4+D6*3</f>
        <v>297</v>
      </c>
      <c r="G6" s="41"/>
      <c r="H6" s="42">
        <f>F6/E3</f>
        <v>4.640625</v>
      </c>
      <c r="I6" s="42"/>
      <c r="J6" s="42"/>
      <c r="K6" s="38"/>
      <c r="L6" s="38"/>
    </row>
    <row r="7" spans="1:18" x14ac:dyDescent="0.25">
      <c r="A7" s="41">
        <v>3</v>
      </c>
      <c r="B7" s="41">
        <v>45</v>
      </c>
      <c r="C7" s="41">
        <v>19</v>
      </c>
      <c r="D7" s="41"/>
      <c r="E7" s="41"/>
      <c r="F7" s="41">
        <f t="shared" si="0"/>
        <v>301</v>
      </c>
      <c r="G7" s="41"/>
      <c r="H7" s="42">
        <f>F7/E3</f>
        <v>4.703125</v>
      </c>
      <c r="I7" s="42"/>
      <c r="J7" s="42"/>
      <c r="K7" s="38"/>
      <c r="L7" s="38"/>
    </row>
    <row r="8" spans="1:18" x14ac:dyDescent="0.25">
      <c r="A8" s="41" t="s">
        <v>75</v>
      </c>
      <c r="B8" s="41"/>
      <c r="C8" s="41"/>
      <c r="D8" s="41"/>
      <c r="E8" s="41"/>
      <c r="F8" s="41"/>
      <c r="G8" s="41" t="s">
        <v>76</v>
      </c>
      <c r="H8" s="42">
        <f>H5+H6+H7</f>
        <v>14.203125</v>
      </c>
      <c r="I8" s="42"/>
      <c r="J8" s="42">
        <f>H8/15*100</f>
        <v>94.6875</v>
      </c>
      <c r="K8" s="38"/>
      <c r="L8" s="38"/>
    </row>
    <row r="9" spans="1:18" x14ac:dyDescent="0.25">
      <c r="A9" s="41">
        <v>4</v>
      </c>
      <c r="B9" s="41">
        <v>42</v>
      </c>
      <c r="C9" s="41">
        <v>22</v>
      </c>
      <c r="D9" s="41"/>
      <c r="E9" s="41"/>
      <c r="F9" s="41">
        <f t="shared" si="0"/>
        <v>298</v>
      </c>
      <c r="G9" s="41"/>
      <c r="H9" s="42">
        <f>F9/E3</f>
        <v>4.65625</v>
      </c>
      <c r="I9" s="42"/>
      <c r="J9" s="42"/>
      <c r="K9" s="38"/>
      <c r="L9" s="38"/>
    </row>
    <row r="10" spans="1:18" x14ac:dyDescent="0.25">
      <c r="A10" s="41">
        <v>5</v>
      </c>
      <c r="B10" s="41">
        <v>41</v>
      </c>
      <c r="C10" s="41">
        <v>23</v>
      </c>
      <c r="D10" s="41"/>
      <c r="E10" s="41"/>
      <c r="F10" s="41">
        <f t="shared" si="0"/>
        <v>297</v>
      </c>
      <c r="G10" s="41"/>
      <c r="H10" s="42">
        <f>F10/E3</f>
        <v>4.640625</v>
      </c>
      <c r="I10" s="42"/>
      <c r="J10" s="42"/>
      <c r="K10" s="38"/>
      <c r="L10" s="38"/>
    </row>
    <row r="11" spans="1:18" x14ac:dyDescent="0.25">
      <c r="A11" s="41">
        <v>6</v>
      </c>
      <c r="B11" s="41">
        <v>44</v>
      </c>
      <c r="C11" s="41">
        <v>20</v>
      </c>
      <c r="D11" s="41"/>
      <c r="E11" s="41"/>
      <c r="F11" s="41">
        <f t="shared" si="0"/>
        <v>300</v>
      </c>
      <c r="G11" s="41"/>
      <c r="H11" s="42">
        <f>F11/E3</f>
        <v>4.6875</v>
      </c>
      <c r="I11" s="42"/>
      <c r="J11" s="42"/>
      <c r="K11" s="38"/>
      <c r="L11" s="38"/>
    </row>
    <row r="12" spans="1:18" x14ac:dyDescent="0.25">
      <c r="A12" s="41">
        <v>7</v>
      </c>
      <c r="B12" s="41">
        <v>46</v>
      </c>
      <c r="C12" s="41">
        <v>18</v>
      </c>
      <c r="D12" s="41"/>
      <c r="E12" s="41"/>
      <c r="F12" s="41">
        <f t="shared" si="0"/>
        <v>302</v>
      </c>
      <c r="G12" s="41"/>
      <c r="H12" s="42">
        <f>F12/E3</f>
        <v>4.71875</v>
      </c>
      <c r="I12" s="42"/>
      <c r="J12" s="42"/>
      <c r="K12" s="38"/>
      <c r="L12" s="38"/>
    </row>
    <row r="13" spans="1:18" x14ac:dyDescent="0.25">
      <c r="A13" s="41" t="s">
        <v>75</v>
      </c>
      <c r="B13" s="41"/>
      <c r="C13" s="41"/>
      <c r="D13" s="41"/>
      <c r="E13" s="41"/>
      <c r="F13" s="41"/>
      <c r="G13" s="41" t="s">
        <v>76</v>
      </c>
      <c r="H13" s="42">
        <f>SUM(H9:H12)</f>
        <v>18.703125</v>
      </c>
      <c r="I13" s="42"/>
      <c r="J13" s="42">
        <f>H13/20*100</f>
        <v>93.515625</v>
      </c>
      <c r="K13" s="38"/>
      <c r="L13" s="38"/>
    </row>
    <row r="14" spans="1:18" x14ac:dyDescent="0.25">
      <c r="A14" s="41">
        <v>8</v>
      </c>
      <c r="B14" s="41">
        <v>52</v>
      </c>
      <c r="C14" s="41">
        <v>12</v>
      </c>
      <c r="D14" s="41"/>
      <c r="E14" s="41"/>
      <c r="F14" s="41">
        <f t="shared" si="0"/>
        <v>308</v>
      </c>
      <c r="G14" s="41"/>
      <c r="H14" s="42">
        <f>F14/E3</f>
        <v>4.8125</v>
      </c>
      <c r="I14" s="42"/>
      <c r="J14" s="42"/>
      <c r="K14" s="38"/>
      <c r="L14" s="38"/>
    </row>
    <row r="15" spans="1:18" x14ac:dyDescent="0.25">
      <c r="A15" s="41">
        <v>9</v>
      </c>
      <c r="B15" s="41">
        <v>44</v>
      </c>
      <c r="C15" s="41">
        <v>20</v>
      </c>
      <c r="D15" s="41"/>
      <c r="E15" s="41"/>
      <c r="F15" s="41">
        <f t="shared" si="0"/>
        <v>300</v>
      </c>
      <c r="G15" s="41"/>
      <c r="H15" s="42">
        <f>F15/E3</f>
        <v>4.6875</v>
      </c>
      <c r="I15" s="42"/>
      <c r="J15" s="42"/>
      <c r="K15" s="38"/>
      <c r="L15" s="38"/>
    </row>
    <row r="16" spans="1:18" x14ac:dyDescent="0.25">
      <c r="A16" s="41">
        <v>10</v>
      </c>
      <c r="B16" s="41">
        <v>54</v>
      </c>
      <c r="C16" s="41">
        <v>10</v>
      </c>
      <c r="D16" s="41"/>
      <c r="E16" s="41"/>
      <c r="F16" s="41">
        <f t="shared" si="0"/>
        <v>310</v>
      </c>
      <c r="G16" s="41"/>
      <c r="H16" s="42">
        <f>F16/E3</f>
        <v>4.84375</v>
      </c>
      <c r="I16" s="42"/>
      <c r="J16" s="42"/>
      <c r="K16" s="38"/>
      <c r="L16" s="38"/>
    </row>
    <row r="17" spans="1:18" x14ac:dyDescent="0.25">
      <c r="A17" s="41">
        <v>11</v>
      </c>
      <c r="B17" s="41">
        <v>50</v>
      </c>
      <c r="C17" s="41">
        <v>13</v>
      </c>
      <c r="D17" s="41">
        <v>1</v>
      </c>
      <c r="E17" s="41"/>
      <c r="F17" s="41">
        <f t="shared" si="0"/>
        <v>305</v>
      </c>
      <c r="G17" s="41"/>
      <c r="H17" s="42">
        <f>F17/E3</f>
        <v>4.765625</v>
      </c>
      <c r="I17" s="42"/>
      <c r="J17" s="42"/>
      <c r="K17" s="38"/>
      <c r="L17" s="38"/>
    </row>
    <row r="18" spans="1:18" x14ac:dyDescent="0.25">
      <c r="A18" s="41">
        <v>12</v>
      </c>
      <c r="B18" s="41">
        <v>47</v>
      </c>
      <c r="C18" s="41">
        <v>17</v>
      </c>
      <c r="D18" s="41"/>
      <c r="E18" s="41"/>
      <c r="F18" s="41">
        <f t="shared" si="0"/>
        <v>303</v>
      </c>
      <c r="G18" s="41"/>
      <c r="H18" s="42">
        <f>F18/E3</f>
        <v>4.734375</v>
      </c>
      <c r="I18" s="42"/>
      <c r="J18" s="42"/>
      <c r="K18" s="38"/>
      <c r="L18" s="38"/>
    </row>
    <row r="19" spans="1:18" x14ac:dyDescent="0.25">
      <c r="A19" s="41">
        <v>13</v>
      </c>
      <c r="B19" s="41">
        <v>47</v>
      </c>
      <c r="C19" s="41">
        <v>17</v>
      </c>
      <c r="D19" s="41"/>
      <c r="E19" s="41"/>
      <c r="F19" s="41">
        <f t="shared" si="0"/>
        <v>303</v>
      </c>
      <c r="G19" s="41"/>
      <c r="H19" s="42">
        <f>F19/E3</f>
        <v>4.734375</v>
      </c>
      <c r="I19" s="42"/>
      <c r="J19" s="42"/>
      <c r="K19" s="38"/>
      <c r="L19" s="38"/>
    </row>
    <row r="20" spans="1:18" x14ac:dyDescent="0.25">
      <c r="A20" s="41" t="s">
        <v>75</v>
      </c>
      <c r="B20" s="41"/>
      <c r="C20" s="41"/>
      <c r="D20" s="41"/>
      <c r="E20" s="41"/>
      <c r="F20" s="41"/>
      <c r="G20" s="41" t="s">
        <v>76</v>
      </c>
      <c r="H20" s="42">
        <f>SUM(H14:H19)</f>
        <v>28.578125</v>
      </c>
      <c r="I20" s="42"/>
      <c r="J20" s="42">
        <f>H20/30*100</f>
        <v>95.260416666666671</v>
      </c>
      <c r="K20" s="38"/>
      <c r="L20" s="38"/>
    </row>
    <row r="21" spans="1:18" x14ac:dyDescent="0.25">
      <c r="A21" s="41">
        <v>14</v>
      </c>
      <c r="B21" s="41">
        <v>54</v>
      </c>
      <c r="C21" s="41">
        <v>10</v>
      </c>
      <c r="D21" s="41"/>
      <c r="E21" s="41"/>
      <c r="F21" s="41">
        <f t="shared" si="0"/>
        <v>310</v>
      </c>
      <c r="G21" s="41"/>
      <c r="H21" s="42">
        <f>F21/E3</f>
        <v>4.84375</v>
      </c>
      <c r="I21" s="42"/>
      <c r="J21" s="42"/>
      <c r="K21" s="38"/>
      <c r="L21" s="38"/>
    </row>
    <row r="22" spans="1:18" x14ac:dyDescent="0.25">
      <c r="A22" s="41">
        <v>15</v>
      </c>
      <c r="B22" s="41">
        <v>47</v>
      </c>
      <c r="C22" s="41">
        <v>16</v>
      </c>
      <c r="D22" s="41">
        <v>1</v>
      </c>
      <c r="E22" s="41"/>
      <c r="F22" s="41">
        <f t="shared" si="0"/>
        <v>302</v>
      </c>
      <c r="G22" s="41"/>
      <c r="H22" s="42">
        <f>F22/E3</f>
        <v>4.71875</v>
      </c>
      <c r="I22" s="42"/>
      <c r="J22" s="42"/>
      <c r="K22" s="38"/>
      <c r="L22" s="38"/>
    </row>
    <row r="23" spans="1:18" x14ac:dyDescent="0.25">
      <c r="A23" s="41">
        <v>16</v>
      </c>
      <c r="B23" s="41">
        <v>49</v>
      </c>
      <c r="C23" s="41">
        <v>14</v>
      </c>
      <c r="D23" s="41">
        <v>1</v>
      </c>
      <c r="E23" s="41"/>
      <c r="F23" s="41">
        <f t="shared" si="0"/>
        <v>304</v>
      </c>
      <c r="G23" s="41"/>
      <c r="H23" s="42">
        <f>F23/E3</f>
        <v>4.75</v>
      </c>
      <c r="I23" s="42"/>
      <c r="J23" s="42"/>
      <c r="K23" s="38"/>
      <c r="L23" s="38"/>
    </row>
    <row r="24" spans="1:18" x14ac:dyDescent="0.25">
      <c r="A24" s="41" t="s">
        <v>75</v>
      </c>
      <c r="B24" s="41"/>
      <c r="C24" s="41"/>
      <c r="D24" s="41"/>
      <c r="E24" s="41"/>
      <c r="F24" s="41"/>
      <c r="G24" s="41" t="s">
        <v>76</v>
      </c>
      <c r="H24" s="42">
        <f>SUM(H21:H23)</f>
        <v>14.3125</v>
      </c>
      <c r="I24" s="42"/>
      <c r="J24" s="42">
        <f>H24/15*100</f>
        <v>95.416666666666671</v>
      </c>
      <c r="K24" s="38"/>
      <c r="L24" s="38"/>
    </row>
    <row r="25" spans="1:18" x14ac:dyDescent="0.25">
      <c r="A25" s="41">
        <v>17</v>
      </c>
      <c r="B25" s="41">
        <v>57</v>
      </c>
      <c r="C25" s="41">
        <v>7</v>
      </c>
      <c r="D25" s="41"/>
      <c r="E25" s="41"/>
      <c r="F25" s="41">
        <f t="shared" si="0"/>
        <v>313</v>
      </c>
      <c r="G25" s="41"/>
      <c r="H25" s="42">
        <f>F25/E3</f>
        <v>4.890625</v>
      </c>
      <c r="I25" s="42"/>
      <c r="J25" s="42"/>
      <c r="K25" s="38"/>
      <c r="L25" s="38"/>
    </row>
    <row r="26" spans="1:18" x14ac:dyDescent="0.25">
      <c r="A26" s="41">
        <v>18</v>
      </c>
      <c r="B26" s="41">
        <v>50</v>
      </c>
      <c r="C26" s="41">
        <v>14</v>
      </c>
      <c r="D26" s="41"/>
      <c r="E26" s="41"/>
      <c r="F26" s="41">
        <f t="shared" si="0"/>
        <v>306</v>
      </c>
      <c r="G26" s="41"/>
      <c r="H26" s="42">
        <f>F26/E3</f>
        <v>4.78125</v>
      </c>
      <c r="I26" s="42"/>
      <c r="J26" s="42"/>
      <c r="K26" s="38"/>
      <c r="L26" s="38"/>
    </row>
    <row r="27" spans="1:18" x14ac:dyDescent="0.25">
      <c r="A27" s="41">
        <v>19</v>
      </c>
      <c r="B27" s="41">
        <v>46</v>
      </c>
      <c r="C27" s="41">
        <v>17</v>
      </c>
      <c r="D27" s="41">
        <v>1</v>
      </c>
      <c r="E27" s="41"/>
      <c r="F27" s="41">
        <f t="shared" si="0"/>
        <v>301</v>
      </c>
      <c r="G27" s="41"/>
      <c r="H27" s="42">
        <f>F27/E3</f>
        <v>4.703125</v>
      </c>
      <c r="I27" s="42"/>
      <c r="J27" s="42"/>
      <c r="K27" s="38"/>
      <c r="L27" s="38"/>
    </row>
    <row r="28" spans="1:18" x14ac:dyDescent="0.25">
      <c r="A28" s="41">
        <v>20</v>
      </c>
      <c r="B28" s="41">
        <v>49</v>
      </c>
      <c r="C28" s="41">
        <v>15</v>
      </c>
      <c r="D28" s="41"/>
      <c r="E28" s="41"/>
      <c r="F28" s="41">
        <f t="shared" si="0"/>
        <v>305</v>
      </c>
      <c r="G28" s="41"/>
      <c r="H28" s="42">
        <f>F28/E3</f>
        <v>4.765625</v>
      </c>
      <c r="I28" s="42"/>
      <c r="J28" s="42"/>
      <c r="K28" s="38"/>
      <c r="L28" s="38"/>
    </row>
    <row r="29" spans="1:18" x14ac:dyDescent="0.25">
      <c r="A29" s="41">
        <v>21</v>
      </c>
      <c r="B29" s="41">
        <v>50</v>
      </c>
      <c r="C29" s="41">
        <v>14</v>
      </c>
      <c r="D29" s="41"/>
      <c r="E29" s="41"/>
      <c r="F29" s="41">
        <f t="shared" si="0"/>
        <v>306</v>
      </c>
      <c r="G29" s="41"/>
      <c r="H29" s="42">
        <f>F29/E3</f>
        <v>4.78125</v>
      </c>
      <c r="I29" s="42"/>
      <c r="J29" s="42"/>
      <c r="K29" s="38"/>
      <c r="L29" s="38"/>
    </row>
    <row r="30" spans="1:18" x14ac:dyDescent="0.25">
      <c r="A30" s="41" t="s">
        <v>75</v>
      </c>
      <c r="B30" s="41"/>
      <c r="C30" s="41"/>
      <c r="D30" s="41"/>
      <c r="E30" s="41"/>
      <c r="F30" s="41"/>
      <c r="G30" s="41" t="s">
        <v>76</v>
      </c>
      <c r="H30" s="42">
        <f>SUM(H25:H29)</f>
        <v>23.921875</v>
      </c>
      <c r="I30" s="42"/>
      <c r="J30" s="42">
        <f>H30/25*100</f>
        <v>95.6875</v>
      </c>
      <c r="K30" s="38"/>
      <c r="L30" s="38"/>
    </row>
    <row r="31" spans="1:18" ht="15.7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R31" s="33"/>
    </row>
    <row r="32" spans="1:18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  <c r="J34" s="38"/>
      <c r="K34" s="38"/>
      <c r="L34" s="38"/>
    </row>
    <row r="35" spans="1:12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12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12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12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12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3">
    <mergeCell ref="D2:G2"/>
    <mergeCell ref="D1:G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="70" zoomScaleNormal="70" workbookViewId="0">
      <selection activeCell="G1" sqref="G1:N1"/>
    </sheetView>
  </sheetViews>
  <sheetFormatPr defaultRowHeight="15" x14ac:dyDescent="0.25"/>
  <sheetData>
    <row r="1" spans="1:23" ht="29.25" customHeight="1" x14ac:dyDescent="0.35">
      <c r="G1" s="72" t="s">
        <v>111</v>
      </c>
      <c r="H1" s="72"/>
      <c r="I1" s="72"/>
      <c r="J1" s="72"/>
      <c r="K1" s="72"/>
      <c r="L1" s="72"/>
      <c r="M1" s="72"/>
      <c r="N1" s="72"/>
    </row>
    <row r="2" spans="1:23" x14ac:dyDescent="0.25">
      <c r="A2" s="20" t="s">
        <v>90</v>
      </c>
      <c r="N2" s="23" t="s">
        <v>87</v>
      </c>
    </row>
    <row r="3" spans="1:23" x14ac:dyDescent="0.25">
      <c r="A3" s="5"/>
      <c r="B3" s="5"/>
      <c r="C3" s="5"/>
      <c r="D3" s="5" t="s">
        <v>68</v>
      </c>
      <c r="E3" s="6">
        <v>16</v>
      </c>
      <c r="F3" s="5"/>
      <c r="G3" s="5"/>
      <c r="H3" s="5"/>
      <c r="I3" s="5"/>
      <c r="J3" s="5"/>
      <c r="N3" s="5"/>
      <c r="O3" s="5"/>
      <c r="P3" s="5"/>
      <c r="Q3" s="5" t="s">
        <v>68</v>
      </c>
      <c r="R3" s="6">
        <f>'35.03.06'!E4+'35.03.06'!R4+'35.03.06'!AE4</f>
        <v>250</v>
      </c>
      <c r="S3" s="5"/>
      <c r="T3" s="5"/>
      <c r="U3" s="5"/>
      <c r="V3" s="5"/>
      <c r="W3" s="5"/>
    </row>
    <row r="4" spans="1:23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N4" s="4" t="s">
        <v>69</v>
      </c>
      <c r="O4" s="4" t="s">
        <v>70</v>
      </c>
      <c r="P4" s="4" t="s">
        <v>71</v>
      </c>
      <c r="Q4" s="4" t="s">
        <v>72</v>
      </c>
      <c r="R4" s="4"/>
      <c r="S4" s="4" t="s">
        <v>73</v>
      </c>
      <c r="T4" s="4"/>
      <c r="U4" s="4" t="s">
        <v>74</v>
      </c>
      <c r="V4" s="4"/>
      <c r="W4" s="4" t="s">
        <v>77</v>
      </c>
    </row>
    <row r="5" spans="1:23" x14ac:dyDescent="0.25">
      <c r="A5" s="4">
        <v>1</v>
      </c>
      <c r="B5" s="4">
        <v>7</v>
      </c>
      <c r="C5" s="4">
        <v>9</v>
      </c>
      <c r="D5" s="4"/>
      <c r="E5" s="4"/>
      <c r="F5" s="4">
        <f>B5*5+C5*4+D5*3</f>
        <v>71</v>
      </c>
      <c r="G5" s="4"/>
      <c r="H5" s="7">
        <f>F5/E3</f>
        <v>4.4375</v>
      </c>
      <c r="I5" s="7"/>
      <c r="J5" s="7"/>
      <c r="N5" s="4">
        <v>1</v>
      </c>
      <c r="O5" s="4">
        <f>'35.03.06'!B6+'35.03.06'!O6+'35.03.06'!AB6</f>
        <v>190</v>
      </c>
      <c r="P5" s="4">
        <f>'35.03.06'!C6+'35.03.06'!P6+'35.03.06'!AC6</f>
        <v>60</v>
      </c>
      <c r="Q5" s="4">
        <f>'35.03.06'!D6+'35.03.06'!Q6+'35.03.06'!AD6</f>
        <v>0</v>
      </c>
      <c r="R5" s="4"/>
      <c r="S5" s="4">
        <f>O5*5+P5*4+Q5*3</f>
        <v>1190</v>
      </c>
      <c r="T5" s="4"/>
      <c r="U5" s="7">
        <f>S5/R3</f>
        <v>4.76</v>
      </c>
      <c r="V5" s="7"/>
      <c r="W5" s="7"/>
    </row>
    <row r="6" spans="1:23" x14ac:dyDescent="0.25">
      <c r="A6" s="4">
        <v>2</v>
      </c>
      <c r="B6" s="4">
        <v>15</v>
      </c>
      <c r="C6" s="4">
        <v>1</v>
      </c>
      <c r="D6" s="4"/>
      <c r="E6" s="4"/>
      <c r="F6" s="4">
        <f>B6*5+C6*4+D6*3</f>
        <v>79</v>
      </c>
      <c r="G6" s="4"/>
      <c r="H6" s="7">
        <f>F6/E3</f>
        <v>4.9375</v>
      </c>
      <c r="I6" s="7"/>
      <c r="J6" s="7"/>
      <c r="N6" s="4">
        <v>2</v>
      </c>
      <c r="O6" s="4">
        <f>'35.03.06'!B7+'35.03.06'!O7+'35.03.06'!AB7</f>
        <v>146</v>
      </c>
      <c r="P6" s="4">
        <f>'35.03.06'!C7+'35.03.06'!P7+'35.03.06'!AC7</f>
        <v>104</v>
      </c>
      <c r="Q6" s="4">
        <f>'35.03.06'!D7+'35.03.06'!Q7+'35.03.06'!AD7</f>
        <v>0</v>
      </c>
      <c r="R6" s="4"/>
      <c r="S6" s="4">
        <f>O6*5+P6*4+Q6*3</f>
        <v>1146</v>
      </c>
      <c r="T6" s="4"/>
      <c r="U6" s="7">
        <f>S6/R3</f>
        <v>4.5839999999999996</v>
      </c>
      <c r="V6" s="7"/>
      <c r="W6" s="7"/>
    </row>
    <row r="7" spans="1:23" x14ac:dyDescent="0.25">
      <c r="A7" s="4">
        <v>3</v>
      </c>
      <c r="B7" s="4">
        <v>14</v>
      </c>
      <c r="C7" s="4">
        <v>2</v>
      </c>
      <c r="D7" s="4"/>
      <c r="E7" s="4"/>
      <c r="F7" s="4">
        <f>B7*5+C7*4+D7*3</f>
        <v>78</v>
      </c>
      <c r="G7" s="4"/>
      <c r="H7" s="7">
        <f>F7/E3</f>
        <v>4.875</v>
      </c>
      <c r="I7" s="7"/>
      <c r="J7" s="7"/>
      <c r="N7" s="4">
        <v>3</v>
      </c>
      <c r="O7" s="4">
        <f>'35.03.06'!B8+'35.03.06'!O8+'35.03.06'!AB8</f>
        <v>162</v>
      </c>
      <c r="P7" s="4">
        <f>'35.03.06'!C8+'35.03.06'!P8+'35.03.06'!AC8</f>
        <v>78</v>
      </c>
      <c r="Q7" s="4">
        <f>'35.03.06'!D8+'35.03.06'!Q8+'35.03.06'!AD8</f>
        <v>0</v>
      </c>
      <c r="R7" s="4"/>
      <c r="S7" s="4">
        <f>O7*5+P7*4+Q7*3</f>
        <v>1122</v>
      </c>
      <c r="T7" s="4"/>
      <c r="U7" s="7">
        <f>S7/R3</f>
        <v>4.4880000000000004</v>
      </c>
      <c r="V7" s="7"/>
      <c r="W7" s="7"/>
    </row>
    <row r="8" spans="1:23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14.25</v>
      </c>
      <c r="I8" s="7"/>
      <c r="J8" s="7">
        <f>H8/15*100</f>
        <v>95</v>
      </c>
      <c r="N8" s="4" t="s">
        <v>75</v>
      </c>
      <c r="O8" s="4">
        <f>'35.03.06'!B9+'35.03.06'!O9+'35.03.06'!AB9</f>
        <v>0</v>
      </c>
      <c r="P8" s="4">
        <f>'35.03.06'!C9+'35.03.06'!P9+'35.03.06'!AC9</f>
        <v>0</v>
      </c>
      <c r="Q8" s="4">
        <f>'35.03.06'!D9+'35.03.06'!Q9+'35.03.06'!AD9</f>
        <v>0</v>
      </c>
      <c r="R8" s="4"/>
      <c r="S8" s="4"/>
      <c r="T8" s="4" t="s">
        <v>76</v>
      </c>
      <c r="U8" s="7">
        <f>U5+U6+U7</f>
        <v>13.832000000000001</v>
      </c>
      <c r="V8" s="7"/>
      <c r="W8" s="7">
        <f>U8/15*100</f>
        <v>92.213333333333338</v>
      </c>
    </row>
    <row r="9" spans="1:23" x14ac:dyDescent="0.25">
      <c r="A9" s="4">
        <v>4</v>
      </c>
      <c r="B9" s="4">
        <v>7</v>
      </c>
      <c r="C9" s="4">
        <v>9</v>
      </c>
      <c r="D9" s="4"/>
      <c r="E9" s="4"/>
      <c r="F9" s="4">
        <f>B9*5+C9*4+D9*3</f>
        <v>71</v>
      </c>
      <c r="G9" s="4"/>
      <c r="H9" s="7">
        <f>F9/E3</f>
        <v>4.4375</v>
      </c>
      <c r="I9" s="7"/>
      <c r="J9" s="7"/>
      <c r="N9" s="4">
        <v>4</v>
      </c>
      <c r="O9" s="4">
        <f>'35.03.06'!B10+'35.03.06'!O10+'35.03.06'!AB10</f>
        <v>180</v>
      </c>
      <c r="P9" s="4">
        <f>'35.03.06'!C10+'35.03.06'!P10+'35.03.06'!AC10</f>
        <v>70</v>
      </c>
      <c r="Q9" s="4">
        <f>'35.03.06'!D10+'35.03.06'!Q10+'35.03.06'!AD10</f>
        <v>0</v>
      </c>
      <c r="R9" s="4"/>
      <c r="S9" s="4">
        <f>O9*5+P9*4+Q9*3</f>
        <v>1180</v>
      </c>
      <c r="T9" s="4"/>
      <c r="U9" s="7">
        <f>S9/R3</f>
        <v>4.72</v>
      </c>
      <c r="V9" s="7"/>
      <c r="W9" s="7"/>
    </row>
    <row r="10" spans="1:23" x14ac:dyDescent="0.25">
      <c r="A10" s="4">
        <v>5</v>
      </c>
      <c r="B10" s="4">
        <v>13</v>
      </c>
      <c r="C10" s="4">
        <v>3</v>
      </c>
      <c r="D10" s="4"/>
      <c r="E10" s="4"/>
      <c r="F10" s="4">
        <f>B10*5+C10*4+D10*3</f>
        <v>77</v>
      </c>
      <c r="G10" s="4"/>
      <c r="H10" s="7">
        <f>F10/E3</f>
        <v>4.8125</v>
      </c>
      <c r="I10" s="7"/>
      <c r="J10" s="7"/>
      <c r="N10" s="4">
        <v>5</v>
      </c>
      <c r="O10" s="4">
        <f>'35.03.06'!B11+'35.03.06'!O11+'35.03.06'!AB11</f>
        <v>173</v>
      </c>
      <c r="P10" s="4">
        <f>'35.03.06'!C11+'35.03.06'!P11+'35.03.06'!AC11</f>
        <v>77</v>
      </c>
      <c r="Q10" s="4">
        <f>'35.03.06'!D11+'35.03.06'!Q11+'35.03.06'!AD11</f>
        <v>0</v>
      </c>
      <c r="R10" s="4"/>
      <c r="S10" s="4">
        <f>O10*5+P10*4+Q10*3</f>
        <v>1173</v>
      </c>
      <c r="T10" s="4"/>
      <c r="U10" s="7">
        <f>S10/R3</f>
        <v>4.6920000000000002</v>
      </c>
      <c r="V10" s="7"/>
      <c r="W10" s="7"/>
    </row>
    <row r="11" spans="1:23" x14ac:dyDescent="0.25">
      <c r="A11" s="4">
        <v>6</v>
      </c>
      <c r="B11" s="4">
        <v>14</v>
      </c>
      <c r="C11" s="4">
        <v>2</v>
      </c>
      <c r="D11" s="4"/>
      <c r="E11" s="4"/>
      <c r="F11" s="4">
        <f>B11*5+C11*4+D11*3</f>
        <v>78</v>
      </c>
      <c r="G11" s="4"/>
      <c r="H11" s="7">
        <f>F11/E3</f>
        <v>4.875</v>
      </c>
      <c r="I11" s="7"/>
      <c r="J11" s="7"/>
      <c r="N11" s="4">
        <v>6</v>
      </c>
      <c r="O11" s="4">
        <f>'35.03.06'!B12+'35.03.06'!O12+'35.03.06'!AB12</f>
        <v>167</v>
      </c>
      <c r="P11" s="4">
        <f>'35.03.06'!C12+'35.03.06'!P12+'35.03.06'!AC12</f>
        <v>83</v>
      </c>
      <c r="Q11" s="4">
        <f>'35.03.06'!D12+'35.03.06'!Q12+'35.03.06'!AD12</f>
        <v>0</v>
      </c>
      <c r="R11" s="4"/>
      <c r="S11" s="4">
        <f>O11*5+P11*4+Q11*3</f>
        <v>1167</v>
      </c>
      <c r="T11" s="4"/>
      <c r="U11" s="7">
        <f>S11/R3</f>
        <v>4.6680000000000001</v>
      </c>
      <c r="V11" s="7"/>
      <c r="W11" s="7"/>
    </row>
    <row r="12" spans="1:23" x14ac:dyDescent="0.25">
      <c r="A12" s="4">
        <v>7</v>
      </c>
      <c r="B12" s="4">
        <v>16</v>
      </c>
      <c r="C12" s="4">
        <v>0</v>
      </c>
      <c r="D12" s="4"/>
      <c r="E12" s="4"/>
      <c r="F12" s="4">
        <f>B12*5+C12*4+D12*3</f>
        <v>80</v>
      </c>
      <c r="G12" s="4"/>
      <c r="H12" s="7">
        <f>F12/E3</f>
        <v>5</v>
      </c>
      <c r="I12" s="7"/>
      <c r="J12" s="7"/>
      <c r="N12" s="4">
        <v>7</v>
      </c>
      <c r="O12" s="4">
        <f>'35.03.06'!B13+'35.03.06'!O13+'35.03.06'!AB13</f>
        <v>173</v>
      </c>
      <c r="P12" s="4">
        <f>'35.03.06'!C13+'35.03.06'!P13+'35.03.06'!AC13</f>
        <v>77</v>
      </c>
      <c r="Q12" s="4">
        <f>'35.03.06'!D13+'35.03.06'!Q13+'35.03.06'!AD13</f>
        <v>0</v>
      </c>
      <c r="R12" s="4"/>
      <c r="S12" s="4">
        <f>O12*5+P12*4+Q12*3</f>
        <v>1173</v>
      </c>
      <c r="T12" s="4"/>
      <c r="U12" s="7">
        <f>S12/R3</f>
        <v>4.6920000000000002</v>
      </c>
      <c r="V12" s="7"/>
      <c r="W12" s="7"/>
    </row>
    <row r="13" spans="1:23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19.125</v>
      </c>
      <c r="I13" s="7"/>
      <c r="J13" s="7">
        <f>H13/20*100</f>
        <v>95.625</v>
      </c>
      <c r="N13" s="4" t="s">
        <v>75</v>
      </c>
      <c r="O13" s="4">
        <f>'35.03.06'!B14+'35.03.06'!O14+'35.03.06'!AB14</f>
        <v>0</v>
      </c>
      <c r="P13" s="4">
        <f>'35.03.06'!C14+'35.03.06'!P14+'35.03.06'!AC14</f>
        <v>0</v>
      </c>
      <c r="Q13" s="4">
        <f>'35.03.06'!D14+'35.03.06'!Q14+'35.03.06'!AD14</f>
        <v>0</v>
      </c>
      <c r="R13" s="4"/>
      <c r="S13" s="4"/>
      <c r="T13" s="4" t="s">
        <v>76</v>
      </c>
      <c r="U13" s="7">
        <f>SUM(U9:U12)</f>
        <v>18.771999999999998</v>
      </c>
      <c r="V13" s="7"/>
      <c r="W13" s="7">
        <f>U13/20*100</f>
        <v>93.859999999999985</v>
      </c>
    </row>
    <row r="14" spans="1:23" x14ac:dyDescent="0.25">
      <c r="A14" s="4">
        <v>8</v>
      </c>
      <c r="B14" s="4">
        <v>5</v>
      </c>
      <c r="C14" s="4">
        <v>11</v>
      </c>
      <c r="D14" s="4"/>
      <c r="E14" s="4"/>
      <c r="F14" s="4">
        <f t="shared" ref="F14:F19" si="0">B14*5+C14*4+D14*3</f>
        <v>69</v>
      </c>
      <c r="G14" s="4"/>
      <c r="H14" s="7">
        <f>F14/E3</f>
        <v>4.3125</v>
      </c>
      <c r="I14" s="7"/>
      <c r="J14" s="7"/>
      <c r="N14" s="4">
        <v>8</v>
      </c>
      <c r="O14" s="4">
        <f>'35.03.06'!B15+'35.03.06'!O15+'35.03.06'!AB15</f>
        <v>186</v>
      </c>
      <c r="P14" s="4">
        <f>'35.03.06'!C15+'35.03.06'!P15+'35.03.06'!AC15</f>
        <v>64</v>
      </c>
      <c r="Q14" s="4">
        <f>'35.03.06'!D15+'35.03.06'!Q15+'35.03.06'!AD15</f>
        <v>0</v>
      </c>
      <c r="R14" s="4"/>
      <c r="S14" s="4">
        <f t="shared" ref="S14:S19" si="1">O14*5+P14*4+Q14*3</f>
        <v>1186</v>
      </c>
      <c r="T14" s="4"/>
      <c r="U14" s="7">
        <f>S14/R3</f>
        <v>4.7439999999999998</v>
      </c>
      <c r="V14" s="7"/>
      <c r="W14" s="7"/>
    </row>
    <row r="15" spans="1:23" x14ac:dyDescent="0.25">
      <c r="A15" s="4">
        <v>9</v>
      </c>
      <c r="B15" s="4">
        <v>8</v>
      </c>
      <c r="C15" s="4">
        <v>8</v>
      </c>
      <c r="D15" s="4"/>
      <c r="E15" s="4"/>
      <c r="F15" s="4">
        <f t="shared" si="0"/>
        <v>72</v>
      </c>
      <c r="G15" s="4"/>
      <c r="H15" s="7">
        <f>F15/E3</f>
        <v>4.5</v>
      </c>
      <c r="I15" s="7"/>
      <c r="J15" s="7"/>
      <c r="N15" s="4">
        <v>9</v>
      </c>
      <c r="O15" s="4">
        <f>'35.03.06'!B16+'35.03.06'!O16+'35.03.06'!AB16</f>
        <v>170</v>
      </c>
      <c r="P15" s="4">
        <f>'35.03.06'!C16+'35.03.06'!P16+'35.03.06'!AC16</f>
        <v>80</v>
      </c>
      <c r="Q15" s="4">
        <f>'35.03.06'!D16+'35.03.06'!Q16+'35.03.06'!AD16</f>
        <v>0</v>
      </c>
      <c r="R15" s="4"/>
      <c r="S15" s="4">
        <f t="shared" si="1"/>
        <v>1170</v>
      </c>
      <c r="T15" s="4"/>
      <c r="U15" s="7">
        <f>S15/R3</f>
        <v>4.68</v>
      </c>
      <c r="V15" s="7"/>
      <c r="W15" s="7"/>
    </row>
    <row r="16" spans="1:23" x14ac:dyDescent="0.25">
      <c r="A16" s="4">
        <v>10</v>
      </c>
      <c r="B16" s="4">
        <v>10</v>
      </c>
      <c r="C16" s="4">
        <v>6</v>
      </c>
      <c r="D16" s="4"/>
      <c r="E16" s="4"/>
      <c r="F16" s="4">
        <f t="shared" si="0"/>
        <v>74</v>
      </c>
      <c r="G16" s="4"/>
      <c r="H16" s="7">
        <f>F16/E3</f>
        <v>4.625</v>
      </c>
      <c r="I16" s="7"/>
      <c r="J16" s="7"/>
      <c r="N16" s="4">
        <v>10</v>
      </c>
      <c r="O16" s="4">
        <f>'35.03.06'!B17+'35.03.06'!O17+'35.03.06'!AB17</f>
        <v>191</v>
      </c>
      <c r="P16" s="4">
        <f>'35.03.06'!C17+'35.03.06'!P17+'35.03.06'!AC17</f>
        <v>59</v>
      </c>
      <c r="Q16" s="4">
        <f>'35.03.06'!D17+'35.03.06'!Q17+'35.03.06'!AD17</f>
        <v>0</v>
      </c>
      <c r="R16" s="4"/>
      <c r="S16" s="4">
        <f t="shared" si="1"/>
        <v>1191</v>
      </c>
      <c r="T16" s="4"/>
      <c r="U16" s="7">
        <f>S16/R3</f>
        <v>4.7640000000000002</v>
      </c>
      <c r="V16" s="7"/>
      <c r="W16" s="7"/>
    </row>
    <row r="17" spans="1:39" x14ac:dyDescent="0.25">
      <c r="A17" s="4">
        <v>11</v>
      </c>
      <c r="B17" s="4">
        <v>7</v>
      </c>
      <c r="C17" s="4">
        <v>9</v>
      </c>
      <c r="D17" s="4"/>
      <c r="E17" s="4"/>
      <c r="F17" s="4">
        <f t="shared" si="0"/>
        <v>71</v>
      </c>
      <c r="G17" s="4"/>
      <c r="H17" s="7">
        <f>F17/E3</f>
        <v>4.4375</v>
      </c>
      <c r="I17" s="7"/>
      <c r="J17" s="7"/>
      <c r="N17" s="4">
        <v>11</v>
      </c>
      <c r="O17" s="4">
        <f>'35.03.06'!B18+'35.03.06'!O18+'35.03.06'!AB18</f>
        <v>190</v>
      </c>
      <c r="P17" s="4">
        <f>'35.03.06'!C18+'35.03.06'!P18+'35.03.06'!AC18</f>
        <v>60</v>
      </c>
      <c r="Q17" s="4">
        <f>'35.03.06'!D18+'35.03.06'!Q18+'35.03.06'!AD18</f>
        <v>0</v>
      </c>
      <c r="R17" s="4"/>
      <c r="S17" s="4">
        <f t="shared" si="1"/>
        <v>1190</v>
      </c>
      <c r="T17" s="4"/>
      <c r="U17" s="7">
        <f>S17/R3</f>
        <v>4.76</v>
      </c>
      <c r="V17" s="7"/>
      <c r="W17" s="7"/>
    </row>
    <row r="18" spans="1:39" x14ac:dyDescent="0.25">
      <c r="A18" s="4">
        <v>12</v>
      </c>
      <c r="B18" s="4">
        <v>11</v>
      </c>
      <c r="C18" s="4">
        <v>5</v>
      </c>
      <c r="D18" s="4"/>
      <c r="E18" s="4"/>
      <c r="F18" s="4">
        <f t="shared" si="0"/>
        <v>75</v>
      </c>
      <c r="G18" s="4"/>
      <c r="H18" s="7">
        <f>F18/E3</f>
        <v>4.6875</v>
      </c>
      <c r="I18" s="7"/>
      <c r="J18" s="7"/>
      <c r="N18" s="4">
        <v>12</v>
      </c>
      <c r="O18" s="4">
        <f>'35.03.06'!B19+'35.03.06'!O19+'35.03.06'!AB19</f>
        <v>141</v>
      </c>
      <c r="P18" s="4">
        <f>'35.03.06'!C19+'35.03.06'!P19+'35.03.06'!AC19</f>
        <v>109</v>
      </c>
      <c r="Q18" s="4">
        <f>'35.03.06'!D19+'35.03.06'!Q19+'35.03.06'!AD19</f>
        <v>0</v>
      </c>
      <c r="R18" s="4"/>
      <c r="S18" s="4">
        <f t="shared" si="1"/>
        <v>1141</v>
      </c>
      <c r="T18" s="4"/>
      <c r="U18" s="7">
        <f>S18/R3</f>
        <v>4.5640000000000001</v>
      </c>
      <c r="V18" s="7"/>
      <c r="W18" s="7"/>
    </row>
    <row r="19" spans="1:39" x14ac:dyDescent="0.25">
      <c r="A19" s="4">
        <v>13</v>
      </c>
      <c r="B19" s="4">
        <v>14</v>
      </c>
      <c r="C19" s="4">
        <v>2</v>
      </c>
      <c r="D19" s="4"/>
      <c r="E19" s="4"/>
      <c r="F19" s="4">
        <f t="shared" si="0"/>
        <v>78</v>
      </c>
      <c r="G19" s="4"/>
      <c r="H19" s="7">
        <f>F19/E3</f>
        <v>4.875</v>
      </c>
      <c r="I19" s="7"/>
      <c r="J19" s="7"/>
      <c r="N19" s="4">
        <v>13</v>
      </c>
      <c r="O19" s="4">
        <f>'35.03.06'!B20+'35.03.06'!O20+'35.03.06'!AB20</f>
        <v>160</v>
      </c>
      <c r="P19" s="4">
        <f>'35.03.06'!C20+'35.03.06'!P20+'35.03.06'!AC20</f>
        <v>90</v>
      </c>
      <c r="Q19" s="4">
        <f>'35.03.06'!D20+'35.03.06'!Q20+'35.03.06'!AD20</f>
        <v>0</v>
      </c>
      <c r="R19" s="4"/>
      <c r="S19" s="4">
        <f t="shared" si="1"/>
        <v>1160</v>
      </c>
      <c r="T19" s="4"/>
      <c r="U19" s="7">
        <f>S19/R3</f>
        <v>4.6399999999999997</v>
      </c>
      <c r="V19" s="7"/>
      <c r="W19" s="7"/>
    </row>
    <row r="20" spans="1:39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27.4375</v>
      </c>
      <c r="I20" s="7"/>
      <c r="J20" s="7">
        <f>H20/30*100</f>
        <v>91.458333333333329</v>
      </c>
      <c r="N20" s="4" t="s">
        <v>75</v>
      </c>
      <c r="O20" s="4">
        <f>'35.03.06'!B21+'35.03.06'!O21+'35.03.06'!AB21</f>
        <v>0</v>
      </c>
      <c r="P20" s="4">
        <f>'35.03.06'!C21+'35.03.06'!P21+'35.03.06'!AC21</f>
        <v>0</v>
      </c>
      <c r="Q20" s="4">
        <f>'35.03.06'!D21+'35.03.06'!Q21+'35.03.06'!AD21</f>
        <v>0</v>
      </c>
      <c r="R20" s="4"/>
      <c r="S20" s="4"/>
      <c r="T20" s="4" t="s">
        <v>76</v>
      </c>
      <c r="U20" s="7">
        <f>SUM(U14:U19)</f>
        <v>28.152000000000001</v>
      </c>
      <c r="V20" s="7"/>
      <c r="W20" s="7">
        <f>U20/30*100</f>
        <v>93.84</v>
      </c>
    </row>
    <row r="21" spans="1:39" x14ac:dyDescent="0.25">
      <c r="A21" s="4">
        <v>14</v>
      </c>
      <c r="B21" s="4">
        <v>9</v>
      </c>
      <c r="C21" s="4">
        <v>7</v>
      </c>
      <c r="D21" s="4"/>
      <c r="E21" s="4"/>
      <c r="F21" s="4">
        <f>B21*5+C21*4+D21*3</f>
        <v>73</v>
      </c>
      <c r="G21" s="4"/>
      <c r="H21" s="7">
        <f>F21/E3</f>
        <v>4.5625</v>
      </c>
      <c r="I21" s="7"/>
      <c r="J21" s="7"/>
      <c r="N21" s="4">
        <v>14</v>
      </c>
      <c r="O21" s="4">
        <f>'35.03.06'!B22+'35.03.06'!O22+'35.03.06'!AB22</f>
        <v>176</v>
      </c>
      <c r="P21" s="4">
        <f>'35.03.06'!C22+'35.03.06'!P22+'35.03.06'!AC22</f>
        <v>74</v>
      </c>
      <c r="Q21" s="4">
        <f>'35.03.06'!D22+'35.03.06'!Q22+'35.03.06'!AD22</f>
        <v>0</v>
      </c>
      <c r="R21" s="4"/>
      <c r="S21" s="4">
        <f>O21*5+P21*4+Q21*3</f>
        <v>1176</v>
      </c>
      <c r="T21" s="4"/>
      <c r="U21" s="7">
        <f>S21/R3</f>
        <v>4.7039999999999997</v>
      </c>
      <c r="V21" s="7"/>
      <c r="W21" s="7"/>
    </row>
    <row r="22" spans="1:39" x14ac:dyDescent="0.25">
      <c r="A22" s="4">
        <v>15</v>
      </c>
      <c r="B22" s="4">
        <v>11</v>
      </c>
      <c r="C22" s="4">
        <v>5</v>
      </c>
      <c r="D22" s="4"/>
      <c r="E22" s="4"/>
      <c r="F22" s="4">
        <f>B22*5+C22*4+D22*3</f>
        <v>75</v>
      </c>
      <c r="G22" s="4"/>
      <c r="H22" s="7">
        <f>F22/E3</f>
        <v>4.6875</v>
      </c>
      <c r="I22" s="7"/>
      <c r="J22" s="7"/>
      <c r="N22" s="4">
        <v>15</v>
      </c>
      <c r="O22" s="4">
        <f>'35.03.06'!B23+'35.03.06'!O23+'35.03.06'!AB23</f>
        <v>151</v>
      </c>
      <c r="P22" s="4">
        <f>'35.03.06'!C23+'35.03.06'!P23+'35.03.06'!AC23</f>
        <v>99</v>
      </c>
      <c r="Q22" s="4">
        <f>'35.03.06'!D23+'35.03.06'!Q23+'35.03.06'!AD23</f>
        <v>0</v>
      </c>
      <c r="R22" s="4"/>
      <c r="S22" s="4">
        <f>O22*5+P22*4+Q22*3</f>
        <v>1151</v>
      </c>
      <c r="T22" s="4"/>
      <c r="U22" s="7">
        <f>S22/R3</f>
        <v>4.6040000000000001</v>
      </c>
      <c r="V22" s="7"/>
      <c r="W22" s="7"/>
    </row>
    <row r="23" spans="1:39" x14ac:dyDescent="0.25">
      <c r="A23" s="4">
        <v>16</v>
      </c>
      <c r="B23" s="4">
        <v>14</v>
      </c>
      <c r="C23" s="4">
        <v>2</v>
      </c>
      <c r="D23" s="4"/>
      <c r="E23" s="4"/>
      <c r="F23" s="4">
        <f>B23*5+C23*4+D23*3</f>
        <v>78</v>
      </c>
      <c r="G23" s="4"/>
      <c r="H23" s="7">
        <f>F23/E3</f>
        <v>4.875</v>
      </c>
      <c r="I23" s="7"/>
      <c r="J23" s="7"/>
      <c r="N23" s="4">
        <v>16</v>
      </c>
      <c r="O23" s="4">
        <f>'35.03.06'!B24+'35.03.06'!O24+'35.03.06'!AB24</f>
        <v>174</v>
      </c>
      <c r="P23" s="4">
        <f>'35.03.06'!C24+'35.03.06'!P24+'35.03.06'!AC24</f>
        <v>75</v>
      </c>
      <c r="Q23" s="4">
        <f>'35.03.06'!D24+'35.03.06'!Q24+'35.03.06'!AD24</f>
        <v>1</v>
      </c>
      <c r="R23" s="4"/>
      <c r="S23" s="4">
        <f>O23*5+P23*4+Q23*3</f>
        <v>1173</v>
      </c>
      <c r="T23" s="4"/>
      <c r="U23" s="7">
        <f>S23/R3</f>
        <v>4.6920000000000002</v>
      </c>
      <c r="V23" s="7"/>
      <c r="W23" s="7"/>
    </row>
    <row r="24" spans="1:39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14.125</v>
      </c>
      <c r="I24" s="7"/>
      <c r="J24" s="7">
        <f>H24/15*100</f>
        <v>94.166666666666671</v>
      </c>
      <c r="N24" s="4" t="s">
        <v>75</v>
      </c>
      <c r="O24" s="4">
        <f>'35.03.06'!B25+'35.03.06'!O25+'35.03.06'!AB25</f>
        <v>0</v>
      </c>
      <c r="P24" s="4">
        <f>'35.03.06'!C25+'35.03.06'!P25+'35.03.06'!AC25</f>
        <v>0</v>
      </c>
      <c r="Q24" s="4">
        <f>'35.03.06'!D25+'35.03.06'!Q25+'35.03.06'!AD25</f>
        <v>0</v>
      </c>
      <c r="R24" s="4"/>
      <c r="S24" s="4"/>
      <c r="T24" s="4" t="s">
        <v>76</v>
      </c>
      <c r="U24" s="7">
        <f>SUM(U21:U23)</f>
        <v>14</v>
      </c>
      <c r="V24" s="7"/>
      <c r="W24" s="7">
        <f>U24/15*100</f>
        <v>93.333333333333329</v>
      </c>
    </row>
    <row r="25" spans="1:39" x14ac:dyDescent="0.25">
      <c r="A25" s="4">
        <v>17</v>
      </c>
      <c r="B25" s="4">
        <v>8</v>
      </c>
      <c r="C25" s="4">
        <v>8</v>
      </c>
      <c r="D25" s="4"/>
      <c r="E25" s="4"/>
      <c r="F25" s="4">
        <f>B25*5+C25*4+D25*3</f>
        <v>72</v>
      </c>
      <c r="G25" s="4"/>
      <c r="H25" s="7">
        <f>F25/E3</f>
        <v>4.5</v>
      </c>
      <c r="I25" s="7"/>
      <c r="J25" s="7"/>
      <c r="N25" s="4">
        <v>17</v>
      </c>
      <c r="O25" s="4">
        <f>'35.03.06'!B26+'35.03.06'!O26+'35.03.06'!AB26</f>
        <v>182</v>
      </c>
      <c r="P25" s="4">
        <f>'35.03.06'!C26+'35.03.06'!P26+'35.03.06'!AC26</f>
        <v>68</v>
      </c>
      <c r="Q25" s="4">
        <f>'35.03.06'!D26+'35.03.06'!Q26+'35.03.06'!AD26</f>
        <v>0</v>
      </c>
      <c r="R25" s="4"/>
      <c r="S25" s="4">
        <f>O25*5+P25*4+Q25*3</f>
        <v>1182</v>
      </c>
      <c r="T25" s="4"/>
      <c r="U25" s="7">
        <f>S25/R3</f>
        <v>4.7279999999999998</v>
      </c>
      <c r="V25" s="7"/>
      <c r="W25" s="7"/>
    </row>
    <row r="26" spans="1:39" x14ac:dyDescent="0.25">
      <c r="A26" s="4">
        <v>18</v>
      </c>
      <c r="B26" s="4">
        <v>10</v>
      </c>
      <c r="C26" s="4">
        <v>6</v>
      </c>
      <c r="D26" s="4"/>
      <c r="E26" s="4"/>
      <c r="F26" s="4">
        <f>B26*5+C26*4+D26*3</f>
        <v>74</v>
      </c>
      <c r="G26" s="4"/>
      <c r="H26" s="7">
        <f>F26/E3</f>
        <v>4.625</v>
      </c>
      <c r="I26" s="7"/>
      <c r="J26" s="7"/>
      <c r="N26" s="4">
        <v>18</v>
      </c>
      <c r="O26" s="4">
        <f>'35.03.06'!B27+'35.03.06'!O27+'35.03.06'!AB27</f>
        <v>161</v>
      </c>
      <c r="P26" s="4">
        <f>'35.03.06'!C27+'35.03.06'!P27+'35.03.06'!AC27</f>
        <v>89</v>
      </c>
      <c r="Q26" s="4">
        <f>'35.03.06'!D27+'35.03.06'!Q27+'35.03.06'!AD27</f>
        <v>0</v>
      </c>
      <c r="R26" s="4"/>
      <c r="S26" s="4">
        <f>O26*5+P26*4+Q26*3</f>
        <v>1161</v>
      </c>
      <c r="T26" s="4"/>
      <c r="U26" s="7">
        <f>S26/R3</f>
        <v>4.6440000000000001</v>
      </c>
      <c r="V26" s="7"/>
      <c r="W26" s="7"/>
    </row>
    <row r="27" spans="1:39" x14ac:dyDescent="0.25">
      <c r="A27" s="4">
        <v>19</v>
      </c>
      <c r="B27" s="4">
        <v>13</v>
      </c>
      <c r="C27" s="4">
        <v>3</v>
      </c>
      <c r="D27" s="4"/>
      <c r="E27" s="4"/>
      <c r="F27" s="4">
        <f>B27*5+C27*4+D27*3</f>
        <v>77</v>
      </c>
      <c r="G27" s="4"/>
      <c r="H27" s="7">
        <f>F27/E3</f>
        <v>4.8125</v>
      </c>
      <c r="I27" s="7"/>
      <c r="J27" s="7"/>
      <c r="N27" s="4">
        <v>19</v>
      </c>
      <c r="O27" s="4">
        <f>'35.03.06'!B28+'35.03.06'!O28+'35.03.06'!AB28</f>
        <v>150</v>
      </c>
      <c r="P27" s="4">
        <f>'35.03.06'!C28+'35.03.06'!P28+'35.03.06'!AC28</f>
        <v>100</v>
      </c>
      <c r="Q27" s="4">
        <f>'35.03.06'!D28+'35.03.06'!Q28+'35.03.06'!AD28</f>
        <v>0</v>
      </c>
      <c r="R27" s="4"/>
      <c r="S27" s="4">
        <f>O27*5+P27*4+Q27*3</f>
        <v>1150</v>
      </c>
      <c r="T27" s="4"/>
      <c r="U27" s="7">
        <f>S27/R3</f>
        <v>4.5999999999999996</v>
      </c>
      <c r="V27" s="7"/>
      <c r="W27" s="7"/>
    </row>
    <row r="28" spans="1:39" x14ac:dyDescent="0.25">
      <c r="A28" s="4">
        <v>20</v>
      </c>
      <c r="B28" s="4">
        <v>14</v>
      </c>
      <c r="C28" s="4">
        <v>2</v>
      </c>
      <c r="D28" s="4"/>
      <c r="E28" s="4"/>
      <c r="F28" s="4">
        <f>B28*5+C28*4+D28*3</f>
        <v>78</v>
      </c>
      <c r="G28" s="4"/>
      <c r="H28" s="7">
        <f>F28/E3</f>
        <v>4.875</v>
      </c>
      <c r="I28" s="7"/>
      <c r="J28" s="7"/>
      <c r="N28" s="4">
        <v>20</v>
      </c>
      <c r="O28" s="4">
        <f>'35.03.06'!B29+'35.03.06'!O29+'35.03.06'!AB29</f>
        <v>176</v>
      </c>
      <c r="P28" s="4">
        <f>'35.03.06'!C29+'35.03.06'!P29+'35.03.06'!AC29</f>
        <v>74</v>
      </c>
      <c r="Q28" s="4">
        <f>'35.03.06'!D29+'35.03.06'!Q29+'35.03.06'!AD29</f>
        <v>0</v>
      </c>
      <c r="R28" s="4"/>
      <c r="S28" s="4">
        <f>O28*5+P28*4+Q28*3</f>
        <v>1176</v>
      </c>
      <c r="T28" s="4"/>
      <c r="U28" s="7">
        <f>S28/R3</f>
        <v>4.7039999999999997</v>
      </c>
      <c r="V28" s="7"/>
      <c r="W28" s="7"/>
    </row>
    <row r="29" spans="1:39" x14ac:dyDescent="0.25">
      <c r="A29" s="4">
        <v>21</v>
      </c>
      <c r="B29" s="4">
        <v>15</v>
      </c>
      <c r="C29" s="4">
        <v>1</v>
      </c>
      <c r="D29" s="4"/>
      <c r="E29" s="4"/>
      <c r="F29" s="4">
        <f>B29*5+C29*4+D29*3</f>
        <v>79</v>
      </c>
      <c r="G29" s="4"/>
      <c r="H29" s="7">
        <f>F29/E3</f>
        <v>4.9375</v>
      </c>
      <c r="I29" s="7"/>
      <c r="J29" s="7"/>
      <c r="N29" s="4">
        <v>21</v>
      </c>
      <c r="O29" s="4">
        <f>'35.03.06'!B30+'35.03.06'!O30+'35.03.06'!AB30</f>
        <v>187</v>
      </c>
      <c r="P29" s="4">
        <f>'35.03.06'!C30+'35.03.06'!P30+'35.03.06'!AC30</f>
        <v>63</v>
      </c>
      <c r="Q29" s="4">
        <f>'35.03.06'!D30+'35.03.06'!Q30+'35.03.06'!AD30</f>
        <v>0</v>
      </c>
      <c r="R29" s="4"/>
      <c r="S29" s="4">
        <f>O29*5+P29*4+Q29*3</f>
        <v>1187</v>
      </c>
      <c r="T29" s="4"/>
      <c r="U29" s="7">
        <f>S29/R3</f>
        <v>4.7480000000000002</v>
      </c>
      <c r="V29" s="7"/>
      <c r="W29" s="7"/>
    </row>
    <row r="30" spans="1:39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23.75</v>
      </c>
      <c r="I30" s="7"/>
      <c r="J30" s="7">
        <f>H30/25*100</f>
        <v>95</v>
      </c>
      <c r="N30" s="4" t="s">
        <v>75</v>
      </c>
      <c r="O30" s="4"/>
      <c r="P30" s="4"/>
      <c r="Q30" s="4"/>
      <c r="R30" s="4"/>
      <c r="S30" s="4"/>
      <c r="T30" s="4" t="s">
        <v>76</v>
      </c>
      <c r="U30" s="7">
        <f>SUM(U25:U29)</f>
        <v>23.423999999999999</v>
      </c>
      <c r="V30" s="7"/>
      <c r="W30" s="7">
        <f>U30/25*100</f>
        <v>93.695999999999998</v>
      </c>
    </row>
    <row r="31" spans="1:39" x14ac:dyDescent="0.25"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39" x14ac:dyDescent="0.25"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4" spans="1:9" ht="15.75" x14ac:dyDescent="0.25">
      <c r="A34" s="70" t="s">
        <v>94</v>
      </c>
      <c r="B34" s="70"/>
      <c r="C34" s="70"/>
      <c r="D34" s="70"/>
      <c r="E34" s="70"/>
      <c r="F34" s="70"/>
      <c r="G34" s="70"/>
      <c r="H34" s="70"/>
      <c r="I34" s="70"/>
    </row>
    <row r="35" spans="1:9" ht="15.75" x14ac:dyDescent="0.25">
      <c r="A35" s="67" t="s">
        <v>95</v>
      </c>
      <c r="B35" s="68"/>
      <c r="C35" s="68"/>
      <c r="D35" s="69"/>
      <c r="E35" s="67" t="s">
        <v>96</v>
      </c>
      <c r="F35" s="68"/>
      <c r="G35" s="68"/>
      <c r="H35" s="68"/>
    </row>
    <row r="36" spans="1:9" ht="15.75" x14ac:dyDescent="0.25">
      <c r="A36" s="67" t="s">
        <v>97</v>
      </c>
      <c r="B36" s="68"/>
      <c r="C36" s="68"/>
      <c r="D36" s="69"/>
      <c r="E36" s="67" t="s">
        <v>98</v>
      </c>
      <c r="F36" s="68"/>
      <c r="G36" s="68"/>
      <c r="H36" s="68"/>
    </row>
    <row r="37" spans="1:9" ht="15.75" x14ac:dyDescent="0.25">
      <c r="A37" s="67" t="s">
        <v>99</v>
      </c>
      <c r="B37" s="68"/>
      <c r="C37" s="68"/>
      <c r="D37" s="69"/>
      <c r="E37" s="67" t="s">
        <v>100</v>
      </c>
      <c r="F37" s="68"/>
      <c r="G37" s="68"/>
      <c r="H37" s="68"/>
    </row>
    <row r="38" spans="1:9" ht="15.75" x14ac:dyDescent="0.25">
      <c r="A38" s="67" t="s">
        <v>101</v>
      </c>
      <c r="B38" s="68"/>
      <c r="C38" s="68"/>
      <c r="D38" s="69"/>
      <c r="E38" s="67" t="s">
        <v>102</v>
      </c>
      <c r="F38" s="68"/>
      <c r="G38" s="68"/>
      <c r="H38" s="68"/>
    </row>
    <row r="39" spans="1:9" ht="15.75" x14ac:dyDescent="0.25">
      <c r="A39" s="67" t="s">
        <v>103</v>
      </c>
      <c r="B39" s="68"/>
      <c r="C39" s="68"/>
      <c r="D39" s="69"/>
      <c r="E39" s="67" t="s">
        <v>104</v>
      </c>
      <c r="F39" s="68"/>
      <c r="G39" s="68"/>
      <c r="H39" s="68"/>
    </row>
  </sheetData>
  <mergeCells count="12">
    <mergeCell ref="G1:N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0" zoomScaleNormal="70" workbookViewId="0">
      <selection activeCell="I1" sqref="I1:N1"/>
    </sheetView>
  </sheetViews>
  <sheetFormatPr defaultRowHeight="15" x14ac:dyDescent="0.25"/>
  <sheetData>
    <row r="1" spans="1:24" ht="33.75" customHeight="1" x14ac:dyDescent="0.25">
      <c r="I1" s="73" t="s">
        <v>142</v>
      </c>
      <c r="J1" s="73"/>
      <c r="K1" s="73"/>
      <c r="L1" s="73"/>
      <c r="M1" s="73"/>
      <c r="N1" s="73"/>
    </row>
    <row r="2" spans="1:24" ht="21" x14ac:dyDescent="0.35">
      <c r="A2" s="21" t="s">
        <v>89</v>
      </c>
      <c r="O2" s="23" t="s">
        <v>90</v>
      </c>
    </row>
    <row r="3" spans="1:24" x14ac:dyDescent="0.25">
      <c r="A3" s="5"/>
      <c r="B3" s="5"/>
      <c r="C3" s="5"/>
      <c r="D3" s="5" t="s">
        <v>68</v>
      </c>
      <c r="E3" s="6">
        <v>42</v>
      </c>
      <c r="F3" s="5"/>
      <c r="G3" s="5"/>
      <c r="H3" s="5"/>
      <c r="I3" s="5"/>
      <c r="J3" s="5"/>
      <c r="O3" s="5"/>
      <c r="P3" s="5"/>
      <c r="Q3" s="5"/>
      <c r="R3" s="5" t="s">
        <v>68</v>
      </c>
      <c r="S3" s="6">
        <v>20</v>
      </c>
      <c r="T3" s="5"/>
      <c r="U3" s="5"/>
      <c r="V3" s="5"/>
      <c r="W3" s="5"/>
      <c r="X3" s="5"/>
    </row>
    <row r="4" spans="1:24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O4" s="4" t="s">
        <v>69</v>
      </c>
      <c r="P4" s="4" t="s">
        <v>70</v>
      </c>
      <c r="Q4" s="4" t="s">
        <v>71</v>
      </c>
      <c r="R4" s="4" t="s">
        <v>72</v>
      </c>
      <c r="S4" s="4"/>
      <c r="T4" s="4" t="s">
        <v>73</v>
      </c>
      <c r="U4" s="4"/>
      <c r="V4" s="4" t="s">
        <v>74</v>
      </c>
      <c r="W4" s="4"/>
      <c r="X4" s="4" t="s">
        <v>77</v>
      </c>
    </row>
    <row r="5" spans="1:24" x14ac:dyDescent="0.25">
      <c r="A5" s="4">
        <v>1</v>
      </c>
      <c r="B5" s="4">
        <v>33</v>
      </c>
      <c r="C5" s="4">
        <v>9</v>
      </c>
      <c r="D5" s="4"/>
      <c r="E5" s="4"/>
      <c r="F5" s="4">
        <f>B5*5+C5*4+D5*3</f>
        <v>201</v>
      </c>
      <c r="G5" s="4"/>
      <c r="H5" s="7">
        <f>F5/E3</f>
        <v>4.7857142857142856</v>
      </c>
      <c r="I5" s="7"/>
      <c r="J5" s="7"/>
      <c r="O5" s="4">
        <v>1</v>
      </c>
      <c r="P5" s="4">
        <v>15</v>
      </c>
      <c r="Q5" s="4">
        <v>5</v>
      </c>
      <c r="R5" s="4"/>
      <c r="S5" s="4"/>
      <c r="T5" s="4">
        <f>P5*5+Q5*4+R5*3</f>
        <v>95</v>
      </c>
      <c r="U5" s="4"/>
      <c r="V5" s="7">
        <f>T5/S3</f>
        <v>4.75</v>
      </c>
      <c r="W5" s="7"/>
      <c r="X5" s="7"/>
    </row>
    <row r="6" spans="1:24" x14ac:dyDescent="0.25">
      <c r="A6" s="4">
        <v>2</v>
      </c>
      <c r="B6" s="4">
        <v>34</v>
      </c>
      <c r="C6" s="4">
        <v>8</v>
      </c>
      <c r="D6" s="4"/>
      <c r="E6" s="4"/>
      <c r="F6" s="4">
        <f t="shared" ref="F6:F29" si="0">B6*5+C6*4+D6*3</f>
        <v>202</v>
      </c>
      <c r="G6" s="4"/>
      <c r="H6" s="7">
        <f>F6/E3</f>
        <v>4.8095238095238093</v>
      </c>
      <c r="I6" s="7"/>
      <c r="J6" s="7"/>
      <c r="O6" s="4">
        <v>2</v>
      </c>
      <c r="P6" s="4">
        <v>13</v>
      </c>
      <c r="Q6" s="4">
        <v>7</v>
      </c>
      <c r="R6" s="4"/>
      <c r="S6" s="4"/>
      <c r="T6" s="4">
        <f>P6*5+Q6*4+R6*3</f>
        <v>93</v>
      </c>
      <c r="U6" s="4"/>
      <c r="V6" s="7">
        <f>T6/S3</f>
        <v>4.6500000000000004</v>
      </c>
      <c r="W6" s="7"/>
      <c r="X6" s="7"/>
    </row>
    <row r="7" spans="1:24" x14ac:dyDescent="0.25">
      <c r="A7" s="4">
        <v>3</v>
      </c>
      <c r="B7" s="4">
        <v>32</v>
      </c>
      <c r="C7" s="4">
        <v>10</v>
      </c>
      <c r="D7" s="4"/>
      <c r="E7" s="4"/>
      <c r="F7" s="4">
        <f t="shared" si="0"/>
        <v>200</v>
      </c>
      <c r="G7" s="4"/>
      <c r="H7" s="7">
        <f>F7/E3</f>
        <v>4.7619047619047619</v>
      </c>
      <c r="I7" s="7"/>
      <c r="J7" s="7"/>
      <c r="O7" s="4">
        <v>3</v>
      </c>
      <c r="P7" s="4">
        <v>14</v>
      </c>
      <c r="Q7" s="4">
        <v>6</v>
      </c>
      <c r="R7" s="4"/>
      <c r="S7" s="4"/>
      <c r="T7" s="4">
        <f>P7*5+Q7*4+R7*3</f>
        <v>94</v>
      </c>
      <c r="U7" s="4"/>
      <c r="V7" s="7">
        <f>T7/S3</f>
        <v>4.7</v>
      </c>
      <c r="W7" s="7"/>
      <c r="X7" s="7"/>
    </row>
    <row r="8" spans="1:24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14.357142857142858</v>
      </c>
      <c r="I8" s="7"/>
      <c r="J8" s="7">
        <f>H8/15*100</f>
        <v>95.714285714285722</v>
      </c>
      <c r="O8" s="4" t="s">
        <v>75</v>
      </c>
      <c r="P8" s="4"/>
      <c r="Q8" s="4"/>
      <c r="R8" s="4"/>
      <c r="S8" s="4"/>
      <c r="T8" s="4"/>
      <c r="U8" s="4" t="s">
        <v>76</v>
      </c>
      <c r="V8" s="7">
        <f>V5+V6+V7</f>
        <v>14.100000000000001</v>
      </c>
      <c r="W8" s="7"/>
      <c r="X8" s="7">
        <f>V8/15*100</f>
        <v>94</v>
      </c>
    </row>
    <row r="9" spans="1:24" x14ac:dyDescent="0.25">
      <c r="A9" s="4">
        <v>4</v>
      </c>
      <c r="B9" s="4">
        <v>36</v>
      </c>
      <c r="C9" s="4">
        <v>6</v>
      </c>
      <c r="D9" s="4"/>
      <c r="E9" s="4"/>
      <c r="F9" s="4">
        <f t="shared" si="0"/>
        <v>204</v>
      </c>
      <c r="G9" s="4"/>
      <c r="H9" s="7">
        <f>F9/E3</f>
        <v>4.8571428571428568</v>
      </c>
      <c r="I9" s="7"/>
      <c r="J9" s="7"/>
      <c r="O9" s="4">
        <v>4</v>
      </c>
      <c r="P9" s="4">
        <v>8</v>
      </c>
      <c r="Q9" s="4">
        <v>12</v>
      </c>
      <c r="R9" s="4"/>
      <c r="S9" s="4"/>
      <c r="T9" s="4">
        <f>P9*5+Q9*4+R9*3</f>
        <v>88</v>
      </c>
      <c r="U9" s="4"/>
      <c r="V9" s="7">
        <f>T9/S3</f>
        <v>4.4000000000000004</v>
      </c>
      <c r="W9" s="7"/>
      <c r="X9" s="7"/>
    </row>
    <row r="10" spans="1:24" x14ac:dyDescent="0.25">
      <c r="A10" s="4">
        <v>5</v>
      </c>
      <c r="B10" s="4">
        <v>33</v>
      </c>
      <c r="C10" s="4">
        <v>9</v>
      </c>
      <c r="D10" s="4"/>
      <c r="E10" s="4"/>
      <c r="F10" s="4">
        <f t="shared" si="0"/>
        <v>201</v>
      </c>
      <c r="G10" s="4"/>
      <c r="H10" s="7">
        <f>F10/E3</f>
        <v>4.7857142857142856</v>
      </c>
      <c r="I10" s="7"/>
      <c r="J10" s="7"/>
      <c r="O10" s="4">
        <v>5</v>
      </c>
      <c r="P10" s="4">
        <v>10</v>
      </c>
      <c r="Q10" s="4">
        <v>10</v>
      </c>
      <c r="R10" s="4"/>
      <c r="S10" s="4"/>
      <c r="T10" s="4">
        <f>P10*5+Q10*4+R10*3</f>
        <v>90</v>
      </c>
      <c r="U10" s="4"/>
      <c r="V10" s="7">
        <f>T10/S3</f>
        <v>4.5</v>
      </c>
      <c r="W10" s="7"/>
      <c r="X10" s="7"/>
    </row>
    <row r="11" spans="1:24" x14ac:dyDescent="0.25">
      <c r="A11" s="4">
        <v>6</v>
      </c>
      <c r="B11" s="4">
        <v>33</v>
      </c>
      <c r="C11" s="4">
        <v>9</v>
      </c>
      <c r="D11" s="4"/>
      <c r="E11" s="4"/>
      <c r="F11" s="4">
        <f t="shared" si="0"/>
        <v>201</v>
      </c>
      <c r="G11" s="4"/>
      <c r="H11" s="7">
        <f>F11/E3</f>
        <v>4.7857142857142856</v>
      </c>
      <c r="I11" s="7"/>
      <c r="J11" s="7"/>
      <c r="O11" s="4">
        <v>6</v>
      </c>
      <c r="P11" s="4">
        <v>12</v>
      </c>
      <c r="Q11" s="4">
        <v>8</v>
      </c>
      <c r="R11" s="4"/>
      <c r="S11" s="4"/>
      <c r="T11" s="4">
        <f>P11*5+Q11*4+R11*3</f>
        <v>92</v>
      </c>
      <c r="U11" s="4"/>
      <c r="V11" s="7">
        <f>T11/S3</f>
        <v>4.5999999999999996</v>
      </c>
      <c r="W11" s="7"/>
      <c r="X11" s="7"/>
    </row>
    <row r="12" spans="1:24" x14ac:dyDescent="0.25">
      <c r="A12" s="4">
        <v>7</v>
      </c>
      <c r="B12" s="4">
        <v>35</v>
      </c>
      <c r="C12" s="4">
        <v>5</v>
      </c>
      <c r="D12" s="4">
        <v>2</v>
      </c>
      <c r="E12" s="4"/>
      <c r="F12" s="4">
        <f t="shared" si="0"/>
        <v>201</v>
      </c>
      <c r="G12" s="4"/>
      <c r="H12" s="7">
        <f>F12/E3</f>
        <v>4.7857142857142856</v>
      </c>
      <c r="I12" s="7"/>
      <c r="J12" s="7"/>
      <c r="O12" s="4">
        <v>7</v>
      </c>
      <c r="P12" s="4">
        <v>16</v>
      </c>
      <c r="Q12" s="4">
        <v>4</v>
      </c>
      <c r="R12" s="4"/>
      <c r="S12" s="4"/>
      <c r="T12" s="4">
        <f>P12*5+Q12*4+R12*3</f>
        <v>96</v>
      </c>
      <c r="U12" s="4"/>
      <c r="V12" s="7">
        <f>T12/S3</f>
        <v>4.8</v>
      </c>
      <c r="W12" s="7"/>
      <c r="X12" s="7"/>
    </row>
    <row r="13" spans="1:24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19.214285714285712</v>
      </c>
      <c r="I13" s="7"/>
      <c r="J13" s="7">
        <f>H13/20*100</f>
        <v>96.071428571428569</v>
      </c>
      <c r="O13" s="4" t="s">
        <v>75</v>
      </c>
      <c r="P13" s="4"/>
      <c r="Q13" s="4"/>
      <c r="R13" s="4"/>
      <c r="S13" s="4"/>
      <c r="T13" s="4"/>
      <c r="U13" s="4" t="s">
        <v>76</v>
      </c>
      <c r="V13" s="7">
        <f>SUM(V9:V12)</f>
        <v>18.3</v>
      </c>
      <c r="W13" s="7"/>
      <c r="X13" s="7">
        <f>V13/20*100</f>
        <v>91.5</v>
      </c>
    </row>
    <row r="14" spans="1:24" x14ac:dyDescent="0.25">
      <c r="A14" s="4">
        <v>8</v>
      </c>
      <c r="B14" s="4">
        <v>32</v>
      </c>
      <c r="C14" s="4">
        <v>10</v>
      </c>
      <c r="D14" s="4"/>
      <c r="E14" s="4"/>
      <c r="F14" s="4">
        <f t="shared" si="0"/>
        <v>200</v>
      </c>
      <c r="G14" s="4"/>
      <c r="H14" s="7">
        <f>F14/E3</f>
        <v>4.7619047619047619</v>
      </c>
      <c r="I14" s="7"/>
      <c r="J14" s="7"/>
      <c r="O14" s="4">
        <v>8</v>
      </c>
      <c r="P14" s="4">
        <v>16</v>
      </c>
      <c r="Q14" s="4">
        <v>4</v>
      </c>
      <c r="R14" s="4"/>
      <c r="S14" s="4"/>
      <c r="T14" s="4">
        <f t="shared" ref="T14:T19" si="1">P14*5+Q14*4+R14*3</f>
        <v>96</v>
      </c>
      <c r="U14" s="4"/>
      <c r="V14" s="7">
        <f>T14/S3</f>
        <v>4.8</v>
      </c>
      <c r="W14" s="7"/>
      <c r="X14" s="7"/>
    </row>
    <row r="15" spans="1:24" x14ac:dyDescent="0.25">
      <c r="A15" s="4">
        <v>9</v>
      </c>
      <c r="B15" s="4">
        <v>32</v>
      </c>
      <c r="C15" s="4">
        <v>10</v>
      </c>
      <c r="D15" s="4"/>
      <c r="E15" s="4"/>
      <c r="F15" s="4">
        <f t="shared" si="0"/>
        <v>200</v>
      </c>
      <c r="G15" s="4"/>
      <c r="H15" s="7">
        <f>F15/E3</f>
        <v>4.7619047619047619</v>
      </c>
      <c r="I15" s="7"/>
      <c r="J15" s="7"/>
      <c r="O15" s="4">
        <v>9</v>
      </c>
      <c r="P15" s="4">
        <v>15</v>
      </c>
      <c r="Q15" s="4">
        <v>5</v>
      </c>
      <c r="R15" s="4"/>
      <c r="S15" s="4"/>
      <c r="T15" s="4">
        <f t="shared" si="1"/>
        <v>95</v>
      </c>
      <c r="U15" s="4"/>
      <c r="V15" s="7">
        <f>T15/S3</f>
        <v>4.75</v>
      </c>
      <c r="W15" s="7"/>
      <c r="X15" s="7"/>
    </row>
    <row r="16" spans="1:24" x14ac:dyDescent="0.25">
      <c r="A16" s="4">
        <v>10</v>
      </c>
      <c r="B16" s="4">
        <v>32</v>
      </c>
      <c r="C16" s="4">
        <v>10</v>
      </c>
      <c r="D16" s="4"/>
      <c r="E16" s="4"/>
      <c r="F16" s="4">
        <f t="shared" si="0"/>
        <v>200</v>
      </c>
      <c r="G16" s="4"/>
      <c r="H16" s="7">
        <f>F16/E3</f>
        <v>4.7619047619047619</v>
      </c>
      <c r="I16" s="7"/>
      <c r="J16" s="7"/>
      <c r="O16" s="4">
        <v>10</v>
      </c>
      <c r="P16" s="4">
        <v>15</v>
      </c>
      <c r="Q16" s="4">
        <v>5</v>
      </c>
      <c r="R16" s="4"/>
      <c r="S16" s="4"/>
      <c r="T16" s="4">
        <f t="shared" si="1"/>
        <v>95</v>
      </c>
      <c r="U16" s="4"/>
      <c r="V16" s="7">
        <f>T16/S3</f>
        <v>4.75</v>
      </c>
      <c r="W16" s="7"/>
      <c r="X16" s="7"/>
    </row>
    <row r="17" spans="1:24" x14ac:dyDescent="0.25">
      <c r="A17" s="4">
        <v>11</v>
      </c>
      <c r="B17" s="4">
        <v>37</v>
      </c>
      <c r="C17" s="4">
        <v>5</v>
      </c>
      <c r="D17" s="4"/>
      <c r="E17" s="4"/>
      <c r="F17" s="4">
        <f t="shared" si="0"/>
        <v>205</v>
      </c>
      <c r="G17" s="4"/>
      <c r="H17" s="7">
        <f>F17/E3</f>
        <v>4.8809523809523814</v>
      </c>
      <c r="I17" s="7"/>
      <c r="J17" s="7"/>
      <c r="O17" s="4">
        <v>11</v>
      </c>
      <c r="P17" s="4">
        <v>15</v>
      </c>
      <c r="Q17" s="4">
        <v>5</v>
      </c>
      <c r="R17" s="4"/>
      <c r="S17" s="4"/>
      <c r="T17" s="4">
        <f t="shared" si="1"/>
        <v>95</v>
      </c>
      <c r="U17" s="4"/>
      <c r="V17" s="7">
        <f>T17/S3</f>
        <v>4.75</v>
      </c>
      <c r="W17" s="7"/>
      <c r="X17" s="7"/>
    </row>
    <row r="18" spans="1:24" x14ac:dyDescent="0.25">
      <c r="A18" s="4">
        <v>12</v>
      </c>
      <c r="B18" s="4">
        <v>34</v>
      </c>
      <c r="C18" s="4">
        <v>8</v>
      </c>
      <c r="D18" s="4"/>
      <c r="E18" s="4"/>
      <c r="F18" s="4">
        <f t="shared" si="0"/>
        <v>202</v>
      </c>
      <c r="G18" s="4"/>
      <c r="H18" s="7">
        <f>F18/E3</f>
        <v>4.8095238095238093</v>
      </c>
      <c r="I18" s="7"/>
      <c r="J18" s="7"/>
      <c r="O18" s="4">
        <v>12</v>
      </c>
      <c r="P18" s="4">
        <v>10</v>
      </c>
      <c r="Q18" s="4">
        <v>10</v>
      </c>
      <c r="R18" s="4"/>
      <c r="S18" s="4"/>
      <c r="T18" s="4">
        <f t="shared" si="1"/>
        <v>90</v>
      </c>
      <c r="U18" s="4"/>
      <c r="V18" s="7">
        <f>T18/S3</f>
        <v>4.5</v>
      </c>
      <c r="W18" s="7"/>
      <c r="X18" s="7"/>
    </row>
    <row r="19" spans="1:24" x14ac:dyDescent="0.25">
      <c r="A19" s="4">
        <v>13</v>
      </c>
      <c r="B19" s="4">
        <v>34</v>
      </c>
      <c r="C19" s="4">
        <v>8</v>
      </c>
      <c r="D19" s="4"/>
      <c r="E19" s="4"/>
      <c r="F19" s="4">
        <f t="shared" si="0"/>
        <v>202</v>
      </c>
      <c r="G19" s="4"/>
      <c r="H19" s="7">
        <f>F19/E3</f>
        <v>4.8095238095238093</v>
      </c>
      <c r="I19" s="7"/>
      <c r="J19" s="7"/>
      <c r="O19" s="4">
        <v>13</v>
      </c>
      <c r="P19" s="4">
        <v>10</v>
      </c>
      <c r="Q19" s="4">
        <v>10</v>
      </c>
      <c r="R19" s="4"/>
      <c r="S19" s="4"/>
      <c r="T19" s="4">
        <f t="shared" si="1"/>
        <v>90</v>
      </c>
      <c r="U19" s="4"/>
      <c r="V19" s="7">
        <f>T19/S3</f>
        <v>4.5</v>
      </c>
      <c r="W19" s="7"/>
      <c r="X19" s="7"/>
    </row>
    <row r="20" spans="1:24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28.785714285714285</v>
      </c>
      <c r="I20" s="7"/>
      <c r="J20" s="7">
        <f>H20/30*100</f>
        <v>95.952380952380949</v>
      </c>
      <c r="O20" s="4" t="s">
        <v>75</v>
      </c>
      <c r="P20" s="4"/>
      <c r="Q20" s="4"/>
      <c r="R20" s="4"/>
      <c r="S20" s="4"/>
      <c r="T20" s="4"/>
      <c r="U20" s="4" t="s">
        <v>76</v>
      </c>
      <c r="V20" s="7">
        <f>SUM(V14:V19)</f>
        <v>28.05</v>
      </c>
      <c r="W20" s="7"/>
      <c r="X20" s="7">
        <f>V20/30*100</f>
        <v>93.5</v>
      </c>
    </row>
    <row r="21" spans="1:24" x14ac:dyDescent="0.25">
      <c r="A21" s="4">
        <v>14</v>
      </c>
      <c r="B21" s="4">
        <v>31</v>
      </c>
      <c r="C21" s="4">
        <v>11</v>
      </c>
      <c r="D21" s="4"/>
      <c r="E21" s="4"/>
      <c r="F21" s="4">
        <f t="shared" si="0"/>
        <v>199</v>
      </c>
      <c r="G21" s="4"/>
      <c r="H21" s="7">
        <f>F21/E3</f>
        <v>4.7380952380952381</v>
      </c>
      <c r="I21" s="7"/>
      <c r="J21" s="7"/>
      <c r="O21" s="4">
        <v>14</v>
      </c>
      <c r="P21" s="4">
        <v>12</v>
      </c>
      <c r="Q21" s="4">
        <v>8</v>
      </c>
      <c r="R21" s="4"/>
      <c r="S21" s="4"/>
      <c r="T21" s="4">
        <f>P21*5+Q21*4+R21*3</f>
        <v>92</v>
      </c>
      <c r="U21" s="4"/>
      <c r="V21" s="7">
        <f>T21/S3</f>
        <v>4.5999999999999996</v>
      </c>
      <c r="W21" s="7"/>
      <c r="X21" s="7"/>
    </row>
    <row r="22" spans="1:24" x14ac:dyDescent="0.25">
      <c r="A22" s="4">
        <v>15</v>
      </c>
      <c r="B22" s="4">
        <v>34</v>
      </c>
      <c r="C22" s="4">
        <v>8</v>
      </c>
      <c r="D22" s="4"/>
      <c r="E22" s="4"/>
      <c r="F22" s="4">
        <f t="shared" si="0"/>
        <v>202</v>
      </c>
      <c r="G22" s="4"/>
      <c r="H22" s="7">
        <f>F22/E3</f>
        <v>4.8095238095238093</v>
      </c>
      <c r="I22" s="7"/>
      <c r="J22" s="7"/>
      <c r="O22" s="4">
        <v>15</v>
      </c>
      <c r="P22" s="4">
        <v>15</v>
      </c>
      <c r="Q22" s="4">
        <v>5</v>
      </c>
      <c r="R22" s="4"/>
      <c r="S22" s="4"/>
      <c r="T22" s="4">
        <f>P22*5+Q22*4+R22*3</f>
        <v>95</v>
      </c>
      <c r="U22" s="4"/>
      <c r="V22" s="7">
        <f>T22/S3</f>
        <v>4.75</v>
      </c>
      <c r="W22" s="7"/>
      <c r="X22" s="7"/>
    </row>
    <row r="23" spans="1:24" x14ac:dyDescent="0.25">
      <c r="A23" s="4">
        <v>16</v>
      </c>
      <c r="B23" s="4">
        <v>38</v>
      </c>
      <c r="C23" s="4">
        <v>4</v>
      </c>
      <c r="D23" s="4"/>
      <c r="E23" s="4"/>
      <c r="F23" s="4">
        <f t="shared" si="0"/>
        <v>206</v>
      </c>
      <c r="G23" s="4"/>
      <c r="H23" s="7">
        <f>F23/E3</f>
        <v>4.9047619047619051</v>
      </c>
      <c r="I23" s="7"/>
      <c r="J23" s="7"/>
      <c r="O23" s="4">
        <v>16</v>
      </c>
      <c r="P23" s="4">
        <v>17</v>
      </c>
      <c r="Q23" s="4">
        <v>3</v>
      </c>
      <c r="R23" s="4"/>
      <c r="S23" s="4"/>
      <c r="T23" s="4">
        <f>P23*5+Q23*4+R23*3</f>
        <v>97</v>
      </c>
      <c r="U23" s="4"/>
      <c r="V23" s="7">
        <f>T23/S3</f>
        <v>4.8499999999999996</v>
      </c>
      <c r="W23" s="7"/>
      <c r="X23" s="7"/>
    </row>
    <row r="24" spans="1:24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14.452380952380953</v>
      </c>
      <c r="I24" s="7"/>
      <c r="J24" s="7">
        <f>H24/15*100</f>
        <v>96.349206349206355</v>
      </c>
      <c r="O24" s="4" t="s">
        <v>75</v>
      </c>
      <c r="P24" s="4"/>
      <c r="Q24" s="4"/>
      <c r="R24" s="4"/>
      <c r="S24" s="4"/>
      <c r="T24" s="4"/>
      <c r="U24" s="4" t="s">
        <v>76</v>
      </c>
      <c r="V24" s="7">
        <f>SUM(V21:V23)</f>
        <v>14.2</v>
      </c>
      <c r="W24" s="7"/>
      <c r="X24" s="7">
        <f>V24/15*100</f>
        <v>94.666666666666671</v>
      </c>
    </row>
    <row r="25" spans="1:24" x14ac:dyDescent="0.25">
      <c r="A25" s="4">
        <v>17</v>
      </c>
      <c r="B25" s="4">
        <v>36</v>
      </c>
      <c r="C25" s="4">
        <v>6</v>
      </c>
      <c r="D25" s="4"/>
      <c r="E25" s="4"/>
      <c r="F25" s="4">
        <f t="shared" si="0"/>
        <v>204</v>
      </c>
      <c r="G25" s="4"/>
      <c r="H25" s="7">
        <f>F25/E3</f>
        <v>4.8571428571428568</v>
      </c>
      <c r="I25" s="7"/>
      <c r="J25" s="7"/>
      <c r="O25" s="4">
        <v>17</v>
      </c>
      <c r="P25" s="4">
        <v>14</v>
      </c>
      <c r="Q25" s="4">
        <v>6</v>
      </c>
      <c r="R25" s="4"/>
      <c r="S25" s="4"/>
      <c r="T25" s="4">
        <f>P25*5+Q25*4+R25*3</f>
        <v>94</v>
      </c>
      <c r="U25" s="4"/>
      <c r="V25" s="7">
        <f>T25/S3</f>
        <v>4.7</v>
      </c>
      <c r="W25" s="7"/>
      <c r="X25" s="7"/>
    </row>
    <row r="26" spans="1:24" x14ac:dyDescent="0.25">
      <c r="A26" s="4">
        <v>18</v>
      </c>
      <c r="B26" s="4">
        <v>28</v>
      </c>
      <c r="C26" s="4">
        <v>13</v>
      </c>
      <c r="D26" s="4">
        <v>1</v>
      </c>
      <c r="E26" s="4"/>
      <c r="F26" s="4">
        <f t="shared" si="0"/>
        <v>195</v>
      </c>
      <c r="G26" s="4"/>
      <c r="H26" s="7">
        <f>F26/E3</f>
        <v>4.6428571428571432</v>
      </c>
      <c r="I26" s="7"/>
      <c r="J26" s="7"/>
      <c r="O26" s="4">
        <v>18</v>
      </c>
      <c r="P26" s="4">
        <v>13</v>
      </c>
      <c r="Q26" s="4">
        <v>7</v>
      </c>
      <c r="R26" s="4"/>
      <c r="S26" s="4"/>
      <c r="T26" s="4">
        <f>P26*5+Q26*4+R26*3</f>
        <v>93</v>
      </c>
      <c r="U26" s="4"/>
      <c r="V26" s="7">
        <f>T26/S3</f>
        <v>4.6500000000000004</v>
      </c>
      <c r="W26" s="7"/>
      <c r="X26" s="7"/>
    </row>
    <row r="27" spans="1:24" x14ac:dyDescent="0.25">
      <c r="A27" s="4">
        <v>19</v>
      </c>
      <c r="B27" s="4">
        <v>24</v>
      </c>
      <c r="C27" s="4">
        <v>18</v>
      </c>
      <c r="D27" s="4"/>
      <c r="E27" s="4"/>
      <c r="F27" s="4">
        <f t="shared" si="0"/>
        <v>192</v>
      </c>
      <c r="G27" s="4"/>
      <c r="H27" s="7">
        <f>F27/E3</f>
        <v>4.5714285714285712</v>
      </c>
      <c r="I27" s="7"/>
      <c r="J27" s="7"/>
      <c r="O27" s="4">
        <v>19</v>
      </c>
      <c r="P27" s="4">
        <v>15</v>
      </c>
      <c r="Q27" s="4">
        <v>5</v>
      </c>
      <c r="R27" s="4"/>
      <c r="S27" s="4"/>
      <c r="T27" s="4">
        <f>P27*5+Q27*4+R27*3</f>
        <v>95</v>
      </c>
      <c r="U27" s="4"/>
      <c r="V27" s="7">
        <f>T27/S3</f>
        <v>4.75</v>
      </c>
      <c r="W27" s="7"/>
      <c r="X27" s="7"/>
    </row>
    <row r="28" spans="1:24" x14ac:dyDescent="0.25">
      <c r="A28" s="4">
        <v>20</v>
      </c>
      <c r="B28" s="4">
        <v>36</v>
      </c>
      <c r="C28" s="4">
        <v>6</v>
      </c>
      <c r="D28" s="4"/>
      <c r="E28" s="4"/>
      <c r="F28" s="4">
        <f t="shared" si="0"/>
        <v>204</v>
      </c>
      <c r="G28" s="4"/>
      <c r="H28" s="7">
        <f>F28/E3</f>
        <v>4.8571428571428568</v>
      </c>
      <c r="I28" s="7"/>
      <c r="J28" s="7"/>
      <c r="O28" s="4">
        <v>20</v>
      </c>
      <c r="P28" s="4">
        <v>11</v>
      </c>
      <c r="Q28" s="4">
        <v>9</v>
      </c>
      <c r="R28" s="4"/>
      <c r="S28" s="4"/>
      <c r="T28" s="4">
        <f>P28*5+Q28*4+R28*3</f>
        <v>91</v>
      </c>
      <c r="U28" s="4"/>
      <c r="V28" s="7">
        <f>T28/S3</f>
        <v>4.55</v>
      </c>
      <c r="W28" s="7"/>
      <c r="X28" s="7"/>
    </row>
    <row r="29" spans="1:24" x14ac:dyDescent="0.25">
      <c r="A29" s="4">
        <v>21</v>
      </c>
      <c r="B29" s="4">
        <v>38</v>
      </c>
      <c r="C29" s="4">
        <v>4</v>
      </c>
      <c r="D29" s="4"/>
      <c r="E29" s="4"/>
      <c r="F29" s="4">
        <f t="shared" si="0"/>
        <v>206</v>
      </c>
      <c r="G29" s="4"/>
      <c r="H29" s="7">
        <f>F29/E3</f>
        <v>4.9047619047619051</v>
      </c>
      <c r="I29" s="7"/>
      <c r="J29" s="7"/>
      <c r="O29" s="4">
        <v>21</v>
      </c>
      <c r="P29" s="4">
        <v>14</v>
      </c>
      <c r="Q29" s="4">
        <v>6</v>
      </c>
      <c r="R29" s="4"/>
      <c r="S29" s="4"/>
      <c r="T29" s="4">
        <f>P29*5+Q29*4+R29*3</f>
        <v>94</v>
      </c>
      <c r="U29" s="4"/>
      <c r="V29" s="7">
        <f>T29/S3</f>
        <v>4.7</v>
      </c>
      <c r="W29" s="7"/>
      <c r="X29" s="7"/>
    </row>
    <row r="30" spans="1:24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23.833333333333332</v>
      </c>
      <c r="I30" s="7"/>
      <c r="J30" s="7">
        <f>H30/25*100</f>
        <v>95.333333333333329</v>
      </c>
      <c r="O30" s="4" t="s">
        <v>75</v>
      </c>
      <c r="P30" s="4"/>
      <c r="Q30" s="4"/>
      <c r="R30" s="4"/>
      <c r="S30" s="4"/>
      <c r="T30" s="4"/>
      <c r="U30" s="4" t="s">
        <v>76</v>
      </c>
      <c r="V30" s="7">
        <f>SUM(V25:V29)</f>
        <v>23.35</v>
      </c>
      <c r="W30" s="7"/>
      <c r="X30" s="7">
        <f>V30/25*100</f>
        <v>93.4</v>
      </c>
    </row>
    <row r="33" spans="1:9" ht="15.75" x14ac:dyDescent="0.25">
      <c r="A33" s="70" t="s">
        <v>94</v>
      </c>
      <c r="B33" s="70"/>
      <c r="C33" s="70"/>
      <c r="D33" s="70"/>
      <c r="E33" s="70"/>
      <c r="F33" s="70"/>
      <c r="G33" s="70"/>
      <c r="H33" s="70"/>
      <c r="I33" s="70"/>
    </row>
    <row r="34" spans="1:9" ht="15.75" x14ac:dyDescent="0.25">
      <c r="A34" s="67" t="s">
        <v>95</v>
      </c>
      <c r="B34" s="68"/>
      <c r="C34" s="68"/>
      <c r="D34" s="69"/>
      <c r="E34" s="67" t="s">
        <v>96</v>
      </c>
      <c r="F34" s="68"/>
      <c r="G34" s="68"/>
      <c r="H34" s="68"/>
    </row>
    <row r="35" spans="1:9" ht="15.75" x14ac:dyDescent="0.25">
      <c r="A35" s="67" t="s">
        <v>97</v>
      </c>
      <c r="B35" s="68"/>
      <c r="C35" s="68"/>
      <c r="D35" s="69"/>
      <c r="E35" s="67" t="s">
        <v>98</v>
      </c>
      <c r="F35" s="68"/>
      <c r="G35" s="68"/>
      <c r="H35" s="68"/>
    </row>
    <row r="36" spans="1:9" ht="15.75" x14ac:dyDescent="0.25">
      <c r="A36" s="67" t="s">
        <v>99</v>
      </c>
      <c r="B36" s="68"/>
      <c r="C36" s="68"/>
      <c r="D36" s="69"/>
      <c r="E36" s="67" t="s">
        <v>100</v>
      </c>
      <c r="F36" s="68"/>
      <c r="G36" s="68"/>
      <c r="H36" s="68"/>
    </row>
    <row r="37" spans="1:9" ht="15.75" x14ac:dyDescent="0.25">
      <c r="A37" s="67" t="s">
        <v>101</v>
      </c>
      <c r="B37" s="68"/>
      <c r="C37" s="68"/>
      <c r="D37" s="69"/>
      <c r="E37" s="67" t="s">
        <v>102</v>
      </c>
      <c r="F37" s="68"/>
      <c r="G37" s="68"/>
      <c r="H37" s="68"/>
    </row>
    <row r="38" spans="1:9" ht="15.75" x14ac:dyDescent="0.25">
      <c r="A38" s="67" t="s">
        <v>103</v>
      </c>
      <c r="B38" s="68"/>
      <c r="C38" s="68"/>
      <c r="D38" s="69"/>
      <c r="E38" s="67" t="s">
        <v>104</v>
      </c>
      <c r="F38" s="68"/>
      <c r="G38" s="68"/>
      <c r="H38" s="68"/>
    </row>
  </sheetData>
  <mergeCells count="12">
    <mergeCell ref="I1:N1"/>
    <mergeCell ref="A37:D37"/>
    <mergeCell ref="E37:H37"/>
    <mergeCell ref="A38:D38"/>
    <mergeCell ref="E38:H38"/>
    <mergeCell ref="A33:I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G1" sqref="G1:P1"/>
    </sheetView>
  </sheetViews>
  <sheetFormatPr defaultRowHeight="15" x14ac:dyDescent="0.25"/>
  <sheetData>
    <row r="1" spans="1:24" ht="29.25" customHeight="1" x14ac:dyDescent="0.25">
      <c r="D1" s="1"/>
      <c r="E1" s="1"/>
      <c r="F1" s="1"/>
      <c r="G1" s="74" t="s">
        <v>112</v>
      </c>
      <c r="H1" s="74"/>
      <c r="I1" s="74"/>
      <c r="J1" s="74"/>
      <c r="K1" s="74"/>
      <c r="L1" s="74"/>
      <c r="M1" s="74"/>
      <c r="N1" s="74"/>
      <c r="O1" s="74"/>
      <c r="P1" s="74"/>
    </row>
    <row r="2" spans="1:24" x14ac:dyDescent="0.25">
      <c r="A2" s="20" t="s">
        <v>113</v>
      </c>
      <c r="N2" s="20" t="s">
        <v>114</v>
      </c>
      <c r="X2" s="20"/>
    </row>
    <row r="3" spans="1:24" x14ac:dyDescent="0.25">
      <c r="A3" s="5"/>
      <c r="B3" s="5"/>
      <c r="C3" s="5"/>
      <c r="D3" s="5" t="s">
        <v>68</v>
      </c>
      <c r="E3" s="6">
        <v>67</v>
      </c>
      <c r="F3" s="5"/>
      <c r="G3" s="5"/>
      <c r="H3" s="5"/>
      <c r="I3" s="5"/>
      <c r="J3" s="5"/>
      <c r="N3" s="5"/>
      <c r="O3" s="5"/>
      <c r="P3" s="5"/>
      <c r="Q3" s="5" t="s">
        <v>68</v>
      </c>
      <c r="R3" s="6">
        <f>'35.04.04'!E3+'35.04.04'!R3+'35.04.04'!AE3+'21.04.02'!E3</f>
        <v>48</v>
      </c>
      <c r="S3" s="5"/>
      <c r="T3" s="5"/>
      <c r="U3" s="5"/>
      <c r="V3" s="5"/>
      <c r="W3" s="5"/>
    </row>
    <row r="4" spans="1:24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N4" s="4" t="s">
        <v>69</v>
      </c>
      <c r="O4" s="4" t="s">
        <v>70</v>
      </c>
      <c r="P4" s="4" t="s">
        <v>71</v>
      </c>
      <c r="Q4" s="4" t="s">
        <v>72</v>
      </c>
      <c r="R4" s="4"/>
      <c r="S4" s="4" t="s">
        <v>73</v>
      </c>
      <c r="T4" s="4"/>
      <c r="U4" s="4" t="s">
        <v>74</v>
      </c>
      <c r="V4" s="4"/>
      <c r="W4" s="4" t="s">
        <v>77</v>
      </c>
    </row>
    <row r="5" spans="1:24" x14ac:dyDescent="0.25">
      <c r="A5" s="4">
        <v>1</v>
      </c>
      <c r="B5" s="4">
        <f>18+19+22</f>
        <v>59</v>
      </c>
      <c r="C5" s="4">
        <f>E3-B5-D5</f>
        <v>7</v>
      </c>
      <c r="D5" s="4">
        <v>1</v>
      </c>
      <c r="E5" s="4"/>
      <c r="F5" s="4">
        <f>B5*5+C5*4+D5*3</f>
        <v>326</v>
      </c>
      <c r="G5" s="4"/>
      <c r="H5" s="7">
        <f>F5/E3</f>
        <v>4.8656716417910451</v>
      </c>
      <c r="I5" s="7"/>
      <c r="J5" s="7"/>
      <c r="N5" s="4">
        <v>1</v>
      </c>
      <c r="O5" s="4">
        <f>'35.04.04'!B5+'35.04.04'!O5+'35.04.04'!AB5+'21.04.02'!B5</f>
        <v>24</v>
      </c>
      <c r="P5" s="4">
        <f>'35.04.04'!C5+'35.04.04'!P5+'35.04.04'!AC5+'21.04.02'!C5</f>
        <v>24</v>
      </c>
      <c r="Q5" s="4">
        <f>'35.04.04'!D5+'35.04.04'!Q5+'35.04.04'!AD5+'21.04.02'!D5</f>
        <v>0</v>
      </c>
      <c r="R5" s="4"/>
      <c r="S5" s="4">
        <f>O5*5+P5*4+Q5*3</f>
        <v>216</v>
      </c>
      <c r="T5" s="4"/>
      <c r="U5" s="7">
        <f>S5/R3</f>
        <v>4.5</v>
      </c>
      <c r="V5" s="7"/>
      <c r="W5" s="7"/>
    </row>
    <row r="6" spans="1:24" x14ac:dyDescent="0.25">
      <c r="A6" s="4">
        <v>2</v>
      </c>
      <c r="B6" s="4">
        <f>16+17+18</f>
        <v>51</v>
      </c>
      <c r="C6" s="4">
        <f>E3-B6</f>
        <v>16</v>
      </c>
      <c r="D6" s="4"/>
      <c r="E6" s="4"/>
      <c r="F6" s="4">
        <f t="shared" ref="F6:F29" si="0">B6*5+C6*4+D6*3</f>
        <v>319</v>
      </c>
      <c r="G6" s="4"/>
      <c r="H6" s="7">
        <f>F6/E3</f>
        <v>4.7611940298507465</v>
      </c>
      <c r="I6" s="7"/>
      <c r="J6" s="7"/>
      <c r="N6" s="4">
        <v>2</v>
      </c>
      <c r="O6" s="4">
        <f>'35.04.04'!B6+'35.04.04'!O6+'35.04.04'!AB6+'21.04.02'!B6</f>
        <v>31</v>
      </c>
      <c r="P6" s="4">
        <f>'35.04.04'!C6+'35.04.04'!P6+'35.04.04'!AC6+'21.04.02'!C6</f>
        <v>17</v>
      </c>
      <c r="Q6" s="4">
        <f>'35.04.04'!D6+'35.04.04'!Q6+'35.04.04'!AD6+'21.04.02'!D6</f>
        <v>0</v>
      </c>
      <c r="R6" s="4"/>
      <c r="S6" s="4">
        <f>O6*5+P6*4+Q6*3</f>
        <v>223</v>
      </c>
      <c r="T6" s="4"/>
      <c r="U6" s="7">
        <f>S6/R3</f>
        <v>4.645833333333333</v>
      </c>
      <c r="V6" s="7"/>
      <c r="W6" s="7"/>
    </row>
    <row r="7" spans="1:24" x14ac:dyDescent="0.25">
      <c r="A7" s="4">
        <v>3</v>
      </c>
      <c r="B7" s="4">
        <f>20+18+19</f>
        <v>57</v>
      </c>
      <c r="C7" s="4">
        <f>E3-B7</f>
        <v>10</v>
      </c>
      <c r="D7" s="4"/>
      <c r="E7" s="4"/>
      <c r="F7" s="4">
        <f t="shared" si="0"/>
        <v>325</v>
      </c>
      <c r="G7" s="4"/>
      <c r="H7" s="7">
        <f>F7/E3</f>
        <v>4.8507462686567164</v>
      </c>
      <c r="I7" s="7"/>
      <c r="J7" s="7"/>
      <c r="N7" s="4">
        <v>3</v>
      </c>
      <c r="O7" s="4">
        <f>'35.04.04'!B7+'35.04.04'!O7+'35.04.04'!AB7+'21.04.02'!B7</f>
        <v>32</v>
      </c>
      <c r="P7" s="4">
        <f>'35.04.04'!C7+'35.04.04'!P7+'35.04.04'!AC7+'21.04.02'!C7</f>
        <v>16</v>
      </c>
      <c r="Q7" s="4">
        <f>'35.04.04'!D7+'35.04.04'!Q7+'35.04.04'!AD7+'21.04.02'!D7</f>
        <v>0</v>
      </c>
      <c r="R7" s="4"/>
      <c r="S7" s="4">
        <f>O7*5+P7*4+Q7*3</f>
        <v>224</v>
      </c>
      <c r="T7" s="4"/>
      <c r="U7" s="7">
        <f>S7/R3</f>
        <v>4.666666666666667</v>
      </c>
      <c r="V7" s="7"/>
      <c r="W7" s="7"/>
    </row>
    <row r="8" spans="1:24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14.477611940298509</v>
      </c>
      <c r="I8" s="7"/>
      <c r="J8" s="7">
        <f>H8/15*100</f>
        <v>96.517412935323392</v>
      </c>
      <c r="N8" s="4" t="s">
        <v>75</v>
      </c>
      <c r="O8" s="4"/>
      <c r="P8" s="4"/>
      <c r="Q8" s="4"/>
      <c r="R8" s="4"/>
      <c r="S8" s="4"/>
      <c r="T8" s="4" t="s">
        <v>76</v>
      </c>
      <c r="U8" s="7">
        <f>U5+U6+U7</f>
        <v>13.8125</v>
      </c>
      <c r="V8" s="7"/>
      <c r="W8" s="7">
        <f>U8/15*100</f>
        <v>92.083333333333329</v>
      </c>
    </row>
    <row r="9" spans="1:24" x14ac:dyDescent="0.25">
      <c r="A9" s="4">
        <v>4</v>
      </c>
      <c r="B9" s="4">
        <f>13+17+20</f>
        <v>50</v>
      </c>
      <c r="C9" s="4">
        <f>E3-B9</f>
        <v>17</v>
      </c>
      <c r="D9" s="4"/>
      <c r="E9" s="4"/>
      <c r="F9" s="4">
        <f t="shared" si="0"/>
        <v>318</v>
      </c>
      <c r="G9" s="4"/>
      <c r="H9" s="7">
        <f>F9/E3</f>
        <v>4.7462686567164178</v>
      </c>
      <c r="I9" s="7"/>
      <c r="J9" s="7"/>
      <c r="N9" s="4">
        <v>4</v>
      </c>
      <c r="O9" s="4">
        <f>'35.04.04'!B9+'35.04.04'!O9+'35.04.04'!AB9+'21.04.02'!B9</f>
        <v>24</v>
      </c>
      <c r="P9" s="4">
        <f>'35.04.04'!C9+'35.04.04'!P9+'35.04.04'!AC9+'21.04.02'!C9</f>
        <v>24</v>
      </c>
      <c r="Q9" s="4">
        <f>'35.04.04'!D9+'35.04.04'!Q9+'35.04.04'!AD9+'21.04.02'!D9</f>
        <v>0</v>
      </c>
      <c r="R9" s="4"/>
      <c r="S9" s="4">
        <f>O9*5+P9*4+Q9*3</f>
        <v>216</v>
      </c>
      <c r="T9" s="4"/>
      <c r="U9" s="7">
        <f>S9/R3</f>
        <v>4.5</v>
      </c>
      <c r="V9" s="7"/>
      <c r="W9" s="7"/>
    </row>
    <row r="10" spans="1:24" x14ac:dyDescent="0.25">
      <c r="A10" s="4">
        <v>5</v>
      </c>
      <c r="B10" s="4">
        <f>17+18+16</f>
        <v>51</v>
      </c>
      <c r="C10" s="4">
        <f>E3-B10</f>
        <v>16</v>
      </c>
      <c r="D10" s="4"/>
      <c r="E10" s="4"/>
      <c r="F10" s="4">
        <f t="shared" si="0"/>
        <v>319</v>
      </c>
      <c r="G10" s="4"/>
      <c r="H10" s="7">
        <f>F10/E3</f>
        <v>4.7611940298507465</v>
      </c>
      <c r="I10" s="7"/>
      <c r="J10" s="7"/>
      <c r="N10" s="4">
        <v>5</v>
      </c>
      <c r="O10" s="4">
        <f>'35.04.04'!B10+'35.04.04'!O10+'35.04.04'!AB10+'21.04.02'!B10</f>
        <v>27</v>
      </c>
      <c r="P10" s="4">
        <f>'35.04.04'!C10+'35.04.04'!P10+'35.04.04'!AC10+'21.04.02'!C10</f>
        <v>21</v>
      </c>
      <c r="Q10" s="4">
        <f>'35.04.04'!D10+'35.04.04'!Q10+'35.04.04'!AD10+'21.04.02'!D10</f>
        <v>0</v>
      </c>
      <c r="R10" s="4"/>
      <c r="S10" s="4">
        <f>O10*5+P10*4+Q10*3</f>
        <v>219</v>
      </c>
      <c r="T10" s="4"/>
      <c r="U10" s="7">
        <f>S10/R3</f>
        <v>4.5625</v>
      </c>
      <c r="V10" s="7"/>
      <c r="W10" s="7"/>
    </row>
    <row r="11" spans="1:24" x14ac:dyDescent="0.25">
      <c r="A11" s="4">
        <v>6</v>
      </c>
      <c r="B11" s="4">
        <f>19+16+18</f>
        <v>53</v>
      </c>
      <c r="C11" s="4">
        <f>E3-B11</f>
        <v>14</v>
      </c>
      <c r="D11" s="4"/>
      <c r="E11" s="4"/>
      <c r="F11" s="4">
        <f t="shared" si="0"/>
        <v>321</v>
      </c>
      <c r="G11" s="4"/>
      <c r="H11" s="7">
        <f>F11/E3</f>
        <v>4.7910447761194028</v>
      </c>
      <c r="I11" s="7"/>
      <c r="J11" s="7"/>
      <c r="N11" s="4">
        <v>6</v>
      </c>
      <c r="O11" s="4">
        <f>'35.04.04'!B11+'35.04.04'!O11+'35.04.04'!AB11+'21.04.02'!B11</f>
        <v>31</v>
      </c>
      <c r="P11" s="4">
        <f>'35.04.04'!C11+'35.04.04'!P11+'35.04.04'!AC11+'21.04.02'!C11</f>
        <v>17</v>
      </c>
      <c r="Q11" s="4">
        <f>'35.04.04'!D11+'35.04.04'!Q11+'35.04.04'!AD11+'21.04.02'!D11</f>
        <v>0</v>
      </c>
      <c r="R11" s="4"/>
      <c r="S11" s="4">
        <f>O11*5+P11*4+Q11*3</f>
        <v>223</v>
      </c>
      <c r="T11" s="4"/>
      <c r="U11" s="7">
        <f>S11/R3</f>
        <v>4.645833333333333</v>
      </c>
      <c r="V11" s="7"/>
      <c r="W11" s="7"/>
    </row>
    <row r="12" spans="1:24" x14ac:dyDescent="0.25">
      <c r="A12" s="4">
        <v>7</v>
      </c>
      <c r="B12" s="4">
        <f>19+15+19</f>
        <v>53</v>
      </c>
      <c r="C12" s="4">
        <f>E3-B12</f>
        <v>14</v>
      </c>
      <c r="D12" s="4"/>
      <c r="E12" s="4"/>
      <c r="F12" s="4">
        <f t="shared" si="0"/>
        <v>321</v>
      </c>
      <c r="G12" s="4"/>
      <c r="H12" s="7">
        <f>F12/E3</f>
        <v>4.7910447761194028</v>
      </c>
      <c r="I12" s="7"/>
      <c r="J12" s="7"/>
      <c r="N12" s="4">
        <v>7</v>
      </c>
      <c r="O12" s="4">
        <f>'35.04.04'!B12+'35.04.04'!O12+'35.04.04'!AB12+'21.04.02'!B12</f>
        <v>28</v>
      </c>
      <c r="P12" s="4">
        <f>'35.04.04'!C12+'35.04.04'!P12+'35.04.04'!AC12+'21.04.02'!C12</f>
        <v>20</v>
      </c>
      <c r="Q12" s="4">
        <f>'35.04.04'!D12+'35.04.04'!Q12+'35.04.04'!AD12+'21.04.02'!D12</f>
        <v>0</v>
      </c>
      <c r="R12" s="4"/>
      <c r="S12" s="4">
        <f>O12*5+P12*4+Q12*3</f>
        <v>220</v>
      </c>
      <c r="T12" s="4"/>
      <c r="U12" s="7">
        <f>S12/R3</f>
        <v>4.583333333333333</v>
      </c>
      <c r="V12" s="7"/>
      <c r="W12" s="7"/>
    </row>
    <row r="13" spans="1:24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19.089552238805972</v>
      </c>
      <c r="I13" s="7"/>
      <c r="J13" s="7">
        <f>H13/20*100</f>
        <v>95.447761194029852</v>
      </c>
      <c r="N13" s="4" t="s">
        <v>75</v>
      </c>
      <c r="O13" s="4"/>
      <c r="P13" s="4"/>
      <c r="Q13" s="4"/>
      <c r="R13" s="4"/>
      <c r="S13" s="4"/>
      <c r="T13" s="4" t="s">
        <v>76</v>
      </c>
      <c r="U13" s="7">
        <f>SUM(U9:U12)</f>
        <v>18.291666666666664</v>
      </c>
      <c r="V13" s="7"/>
      <c r="W13" s="7">
        <f>U13/20*100</f>
        <v>91.458333333333314</v>
      </c>
    </row>
    <row r="14" spans="1:24" x14ac:dyDescent="0.25">
      <c r="A14" s="4">
        <v>8</v>
      </c>
      <c r="B14" s="4">
        <f>16+20+18</f>
        <v>54</v>
      </c>
      <c r="C14" s="4">
        <f>E3-B14</f>
        <v>13</v>
      </c>
      <c r="D14" s="4"/>
      <c r="E14" s="4"/>
      <c r="F14" s="4">
        <f t="shared" si="0"/>
        <v>322</v>
      </c>
      <c r="G14" s="4"/>
      <c r="H14" s="7">
        <f>F14/E3</f>
        <v>4.8059701492537314</v>
      </c>
      <c r="I14" s="7"/>
      <c r="J14" s="7"/>
      <c r="N14" s="4">
        <v>8</v>
      </c>
      <c r="O14" s="4">
        <f>'35.04.04'!B14+'35.04.04'!O14+'35.04.04'!AB14+'21.04.02'!B14</f>
        <v>34</v>
      </c>
      <c r="P14" s="4">
        <f>'35.04.04'!C14+'35.04.04'!P14+'35.04.04'!AC14+'21.04.02'!C14</f>
        <v>14</v>
      </c>
      <c r="Q14" s="4">
        <f>'35.04.04'!D14+'35.04.04'!Q14+'35.04.04'!AD14+'21.04.02'!D14</f>
        <v>0</v>
      </c>
      <c r="R14" s="4"/>
      <c r="S14" s="4">
        <f t="shared" ref="S14:S19" si="1">O14*5+P14*4+Q14*3</f>
        <v>226</v>
      </c>
      <c r="T14" s="4"/>
      <c r="U14" s="7">
        <f>S14/R3</f>
        <v>4.708333333333333</v>
      </c>
      <c r="V14" s="7"/>
      <c r="W14" s="7"/>
    </row>
    <row r="15" spans="1:24" x14ac:dyDescent="0.25">
      <c r="A15" s="4">
        <v>9</v>
      </c>
      <c r="B15" s="4">
        <f>17+13+20</f>
        <v>50</v>
      </c>
      <c r="C15" s="4">
        <f>E3-B15</f>
        <v>17</v>
      </c>
      <c r="D15" s="4"/>
      <c r="E15" s="4"/>
      <c r="F15" s="4">
        <f t="shared" si="0"/>
        <v>318</v>
      </c>
      <c r="G15" s="4"/>
      <c r="H15" s="7">
        <f>F15/E3</f>
        <v>4.7462686567164178</v>
      </c>
      <c r="I15" s="7"/>
      <c r="J15" s="7"/>
      <c r="N15" s="4">
        <v>9</v>
      </c>
      <c r="O15" s="4">
        <f>'35.04.04'!B15+'35.04.04'!O15+'35.04.04'!AB15+'21.04.02'!B15</f>
        <v>24</v>
      </c>
      <c r="P15" s="4">
        <f>'35.04.04'!C15+'35.04.04'!P15+'35.04.04'!AC15+'21.04.02'!C15</f>
        <v>24</v>
      </c>
      <c r="Q15" s="4">
        <f>'35.04.04'!D15+'35.04.04'!Q15+'35.04.04'!AD15+'21.04.02'!D15</f>
        <v>0</v>
      </c>
      <c r="R15" s="4"/>
      <c r="S15" s="4">
        <f t="shared" si="1"/>
        <v>216</v>
      </c>
      <c r="T15" s="4"/>
      <c r="U15" s="7">
        <f>S15/R3</f>
        <v>4.5</v>
      </c>
      <c r="V15" s="7"/>
      <c r="W15" s="7"/>
    </row>
    <row r="16" spans="1:24" x14ac:dyDescent="0.25">
      <c r="A16" s="4">
        <v>10</v>
      </c>
      <c r="B16" s="4">
        <f>20+21+21</f>
        <v>62</v>
      </c>
      <c r="C16" s="4">
        <f>E3-B16</f>
        <v>5</v>
      </c>
      <c r="D16" s="4"/>
      <c r="E16" s="4"/>
      <c r="F16" s="4">
        <f t="shared" si="0"/>
        <v>330</v>
      </c>
      <c r="G16" s="4"/>
      <c r="H16" s="7">
        <f>F16/E3</f>
        <v>4.9253731343283578</v>
      </c>
      <c r="I16" s="7"/>
      <c r="J16" s="7"/>
      <c r="N16" s="4">
        <v>10</v>
      </c>
      <c r="O16" s="4">
        <f>'35.04.04'!B16+'35.04.04'!O16+'35.04.04'!AB16+'21.04.02'!B16</f>
        <v>37</v>
      </c>
      <c r="P16" s="4">
        <f>'35.04.04'!C16+'35.04.04'!P16+'35.04.04'!AC16+'21.04.02'!C16</f>
        <v>11</v>
      </c>
      <c r="Q16" s="4">
        <f>'35.04.04'!D16+'35.04.04'!Q16+'35.04.04'!AD16+'21.04.02'!D16</f>
        <v>0</v>
      </c>
      <c r="R16" s="4"/>
      <c r="S16" s="4">
        <f t="shared" si="1"/>
        <v>229</v>
      </c>
      <c r="T16" s="4"/>
      <c r="U16" s="7">
        <f>S16/R3</f>
        <v>4.770833333333333</v>
      </c>
      <c r="V16" s="7"/>
      <c r="W16" s="7"/>
    </row>
    <row r="17" spans="1:23" x14ac:dyDescent="0.25">
      <c r="A17" s="4">
        <v>11</v>
      </c>
      <c r="B17" s="4">
        <f>20+19+18</f>
        <v>57</v>
      </c>
      <c r="C17" s="4">
        <f>E3-B17-D17</f>
        <v>9</v>
      </c>
      <c r="D17" s="4">
        <v>1</v>
      </c>
      <c r="E17" s="4"/>
      <c r="F17" s="4">
        <f t="shared" si="0"/>
        <v>324</v>
      </c>
      <c r="G17" s="4"/>
      <c r="H17" s="7">
        <f>F17/E3</f>
        <v>4.8358208955223878</v>
      </c>
      <c r="I17" s="7"/>
      <c r="J17" s="7"/>
      <c r="N17" s="4">
        <v>11</v>
      </c>
      <c r="O17" s="4">
        <f>'35.04.04'!B17+'35.04.04'!O17+'35.04.04'!AB17+'21.04.02'!B17</f>
        <v>37</v>
      </c>
      <c r="P17" s="4">
        <f>'35.04.04'!C17+'35.04.04'!P17+'35.04.04'!AC17+'21.04.02'!C17</f>
        <v>11</v>
      </c>
      <c r="Q17" s="4">
        <f>'35.04.04'!D17+'35.04.04'!Q17+'35.04.04'!AD17+'21.04.02'!D17</f>
        <v>0</v>
      </c>
      <c r="R17" s="4"/>
      <c r="S17" s="4">
        <f t="shared" si="1"/>
        <v>229</v>
      </c>
      <c r="T17" s="4"/>
      <c r="U17" s="7">
        <f>S17/R3</f>
        <v>4.770833333333333</v>
      </c>
      <c r="V17" s="7"/>
      <c r="W17" s="7"/>
    </row>
    <row r="18" spans="1:23" x14ac:dyDescent="0.25">
      <c r="A18" s="4">
        <v>12</v>
      </c>
      <c r="B18" s="4">
        <f>14+20+18</f>
        <v>52</v>
      </c>
      <c r="C18" s="4">
        <f>E3-B18</f>
        <v>15</v>
      </c>
      <c r="D18" s="4"/>
      <c r="E18" s="4"/>
      <c r="F18" s="4">
        <f t="shared" si="0"/>
        <v>320</v>
      </c>
      <c r="G18" s="4"/>
      <c r="H18" s="7">
        <f>F18/E3</f>
        <v>4.7761194029850742</v>
      </c>
      <c r="I18" s="7"/>
      <c r="J18" s="7"/>
      <c r="N18" s="4">
        <v>12</v>
      </c>
      <c r="O18" s="4">
        <f>'35.04.04'!B18+'35.04.04'!O18+'35.04.04'!AB18+'21.04.02'!B18</f>
        <v>32</v>
      </c>
      <c r="P18" s="4">
        <f>'35.04.04'!C18+'35.04.04'!P18+'35.04.04'!AC18+'21.04.02'!C18</f>
        <v>16</v>
      </c>
      <c r="Q18" s="4">
        <f>'35.04.04'!D18+'35.04.04'!Q18+'35.04.04'!AD18+'21.04.02'!D18</f>
        <v>0</v>
      </c>
      <c r="R18" s="4"/>
      <c r="S18" s="4">
        <f t="shared" si="1"/>
        <v>224</v>
      </c>
      <c r="T18" s="4"/>
      <c r="U18" s="7">
        <f>S18/R3</f>
        <v>4.666666666666667</v>
      </c>
      <c r="V18" s="7"/>
      <c r="W18" s="7"/>
    </row>
    <row r="19" spans="1:23" x14ac:dyDescent="0.25">
      <c r="A19" s="4">
        <v>13</v>
      </c>
      <c r="B19" s="4">
        <f>18+18+17</f>
        <v>53</v>
      </c>
      <c r="C19" s="4">
        <f>E3-B19</f>
        <v>14</v>
      </c>
      <c r="D19" s="4"/>
      <c r="E19" s="4"/>
      <c r="F19" s="4">
        <f t="shared" si="0"/>
        <v>321</v>
      </c>
      <c r="G19" s="4"/>
      <c r="H19" s="7">
        <f>F19/E3</f>
        <v>4.7910447761194028</v>
      </c>
      <c r="I19" s="7"/>
      <c r="J19" s="7"/>
      <c r="N19" s="4">
        <v>13</v>
      </c>
      <c r="O19" s="4">
        <f>'35.04.04'!B19+'35.04.04'!O19+'35.04.04'!AB19+'21.04.02'!B19</f>
        <v>24</v>
      </c>
      <c r="P19" s="4">
        <f>'35.04.04'!C19+'35.04.04'!P19+'35.04.04'!AC19+'21.04.02'!C19</f>
        <v>24</v>
      </c>
      <c r="Q19" s="4">
        <f>'35.04.04'!D19+'35.04.04'!Q19+'35.04.04'!AD19+'21.04.02'!D19</f>
        <v>0</v>
      </c>
      <c r="R19" s="4"/>
      <c r="S19" s="4">
        <f t="shared" si="1"/>
        <v>216</v>
      </c>
      <c r="T19" s="4"/>
      <c r="U19" s="7">
        <f>S19/R3</f>
        <v>4.5</v>
      </c>
      <c r="V19" s="7"/>
      <c r="W19" s="7"/>
    </row>
    <row r="20" spans="1:23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28.880597014925371</v>
      </c>
      <c r="I20" s="7"/>
      <c r="J20" s="7">
        <f>H20/30*100</f>
        <v>96.268656716417894</v>
      </c>
      <c r="N20" s="4" t="s">
        <v>75</v>
      </c>
      <c r="O20" s="4"/>
      <c r="P20" s="4"/>
      <c r="Q20" s="4"/>
      <c r="R20" s="4"/>
      <c r="S20" s="4"/>
      <c r="T20" s="4" t="s">
        <v>76</v>
      </c>
      <c r="U20" s="7">
        <f>SUM(U14:U19)</f>
        <v>27.916666666666664</v>
      </c>
      <c r="V20" s="7"/>
      <c r="W20" s="7">
        <f>U20/30*100</f>
        <v>93.055555555555543</v>
      </c>
    </row>
    <row r="21" spans="1:23" x14ac:dyDescent="0.25">
      <c r="A21" s="4">
        <v>14</v>
      </c>
      <c r="B21" s="4">
        <f>17+17+17</f>
        <v>51</v>
      </c>
      <c r="C21" s="4">
        <f>E3-B21</f>
        <v>16</v>
      </c>
      <c r="D21" s="4"/>
      <c r="E21" s="4"/>
      <c r="F21" s="4">
        <f t="shared" si="0"/>
        <v>319</v>
      </c>
      <c r="G21" s="4"/>
      <c r="H21" s="7">
        <f>F21/E3</f>
        <v>4.7611940298507465</v>
      </c>
      <c r="I21" s="7"/>
      <c r="J21" s="7"/>
      <c r="N21" s="4">
        <v>14</v>
      </c>
      <c r="O21" s="4">
        <f>'35.04.04'!B21+'35.04.04'!O21+'35.04.04'!AB21+'21.04.02'!B21</f>
        <v>29</v>
      </c>
      <c r="P21" s="4">
        <f>'35.04.04'!C21+'35.04.04'!P21+'35.04.04'!AC21+'21.04.02'!C21</f>
        <v>19</v>
      </c>
      <c r="Q21" s="4">
        <f>'35.04.04'!D21+'35.04.04'!Q21+'35.04.04'!AD21+'21.04.02'!D21</f>
        <v>0</v>
      </c>
      <c r="R21" s="4"/>
      <c r="S21" s="4">
        <f>O21*5+P21*4+Q21*3</f>
        <v>221</v>
      </c>
      <c r="T21" s="4"/>
      <c r="U21" s="7">
        <f>S21/R3</f>
        <v>4.604166666666667</v>
      </c>
      <c r="V21" s="7"/>
      <c r="W21" s="7"/>
    </row>
    <row r="22" spans="1:23" x14ac:dyDescent="0.25">
      <c r="A22" s="4">
        <v>15</v>
      </c>
      <c r="B22" s="4">
        <f>18+16+14</f>
        <v>48</v>
      </c>
      <c r="C22" s="4">
        <f>E3-B22</f>
        <v>19</v>
      </c>
      <c r="D22" s="4"/>
      <c r="E22" s="4"/>
      <c r="F22" s="4">
        <f t="shared" si="0"/>
        <v>316</v>
      </c>
      <c r="G22" s="4"/>
      <c r="H22" s="7">
        <f>F22/E3</f>
        <v>4.7164179104477615</v>
      </c>
      <c r="I22" s="7"/>
      <c r="J22" s="7"/>
      <c r="N22" s="4">
        <v>15</v>
      </c>
      <c r="O22" s="4">
        <f>'35.04.04'!B22+'35.04.04'!O22+'35.04.04'!AB22+'21.04.02'!B22</f>
        <v>31</v>
      </c>
      <c r="P22" s="4">
        <f>'35.04.04'!C22+'35.04.04'!P22+'35.04.04'!AC22+'21.04.02'!C22</f>
        <v>17</v>
      </c>
      <c r="Q22" s="4">
        <f>'35.04.04'!D22+'35.04.04'!Q22+'35.04.04'!AD22+'21.04.02'!D22</f>
        <v>0</v>
      </c>
      <c r="R22" s="4"/>
      <c r="S22" s="4">
        <f>O22*5+P22*4+Q22*3</f>
        <v>223</v>
      </c>
      <c r="T22" s="4"/>
      <c r="U22" s="7">
        <f>S22/R3</f>
        <v>4.645833333333333</v>
      </c>
      <c r="V22" s="7"/>
      <c r="W22" s="7"/>
    </row>
    <row r="23" spans="1:23" x14ac:dyDescent="0.25">
      <c r="A23" s="4">
        <v>16</v>
      </c>
      <c r="B23" s="4">
        <f>18+14+19</f>
        <v>51</v>
      </c>
      <c r="C23" s="4">
        <f>E3-B23</f>
        <v>16</v>
      </c>
      <c r="D23" s="4"/>
      <c r="E23" s="4"/>
      <c r="F23" s="4">
        <f t="shared" si="0"/>
        <v>319</v>
      </c>
      <c r="G23" s="4"/>
      <c r="H23" s="7">
        <f>F23/E3</f>
        <v>4.7611940298507465</v>
      </c>
      <c r="I23" s="7"/>
      <c r="J23" s="7"/>
      <c r="N23" s="4">
        <v>16</v>
      </c>
      <c r="O23" s="4">
        <f>'35.04.04'!B23+'35.04.04'!O23+'35.04.04'!AB23+'21.04.02'!B23</f>
        <v>33</v>
      </c>
      <c r="P23" s="4">
        <f>'35.04.04'!C23+'35.04.04'!P23+'35.04.04'!AC23+'21.04.02'!C23</f>
        <v>15</v>
      </c>
      <c r="Q23" s="4">
        <f>'35.04.04'!D23+'35.04.04'!Q23+'35.04.04'!AD23+'21.04.02'!D23</f>
        <v>0</v>
      </c>
      <c r="R23" s="4"/>
      <c r="S23" s="4">
        <f>O23*5+P23*4+Q23*3</f>
        <v>225</v>
      </c>
      <c r="T23" s="4"/>
      <c r="U23" s="7">
        <f>S23/R3</f>
        <v>4.6875</v>
      </c>
      <c r="V23" s="7"/>
      <c r="W23" s="7"/>
    </row>
    <row r="24" spans="1:23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14.238805970149254</v>
      </c>
      <c r="I24" s="7"/>
      <c r="J24" s="7">
        <f>H24/15*100</f>
        <v>94.925373134328368</v>
      </c>
      <c r="N24" s="4" t="s">
        <v>75</v>
      </c>
      <c r="O24" s="4"/>
      <c r="P24" s="4"/>
      <c r="Q24" s="4"/>
      <c r="R24" s="4"/>
      <c r="S24" s="4"/>
      <c r="T24" s="4" t="s">
        <v>76</v>
      </c>
      <c r="U24" s="7">
        <f>SUM(U21:U23)</f>
        <v>13.9375</v>
      </c>
      <c r="V24" s="7"/>
      <c r="W24" s="7">
        <f>U24/15*100</f>
        <v>92.916666666666671</v>
      </c>
    </row>
    <row r="25" spans="1:23" x14ac:dyDescent="0.25">
      <c r="A25" s="4">
        <v>17</v>
      </c>
      <c r="B25" s="4">
        <f>19+18+18</f>
        <v>55</v>
      </c>
      <c r="C25" s="4">
        <f>E3-B25</f>
        <v>12</v>
      </c>
      <c r="D25" s="4"/>
      <c r="E25" s="4"/>
      <c r="F25" s="4">
        <f t="shared" si="0"/>
        <v>323</v>
      </c>
      <c r="G25" s="4"/>
      <c r="H25" s="7">
        <f>F25/E3</f>
        <v>4.8208955223880601</v>
      </c>
      <c r="I25" s="7"/>
      <c r="J25" s="7"/>
      <c r="N25" s="4">
        <v>17</v>
      </c>
      <c r="O25" s="4">
        <f>'35.04.04'!B25+'35.04.04'!O25+'35.04.04'!AB25+'21.04.02'!B25</f>
        <v>25</v>
      </c>
      <c r="P25" s="4">
        <f>'35.04.04'!C25+'35.04.04'!P25+'35.04.04'!AC25+'21.04.02'!C25</f>
        <v>23</v>
      </c>
      <c r="Q25" s="4">
        <f>'35.04.04'!D25+'35.04.04'!Q25+'35.04.04'!AD25+'21.04.02'!D25</f>
        <v>0</v>
      </c>
      <c r="R25" s="4"/>
      <c r="S25" s="4">
        <f>O25*5+P25*4+Q25*3</f>
        <v>217</v>
      </c>
      <c r="T25" s="4"/>
      <c r="U25" s="7">
        <f>S25/R3</f>
        <v>4.520833333333333</v>
      </c>
      <c r="V25" s="7"/>
      <c r="W25" s="7"/>
    </row>
    <row r="26" spans="1:23" x14ac:dyDescent="0.25">
      <c r="A26" s="4">
        <v>18</v>
      </c>
      <c r="B26" s="4">
        <f>16+14+17</f>
        <v>47</v>
      </c>
      <c r="C26" s="4">
        <f>E3-B26</f>
        <v>20</v>
      </c>
      <c r="D26" s="4"/>
      <c r="E26" s="4"/>
      <c r="F26" s="4">
        <f t="shared" si="0"/>
        <v>315</v>
      </c>
      <c r="G26" s="4"/>
      <c r="H26" s="7">
        <f>F26/E3</f>
        <v>4.7014925373134329</v>
      </c>
      <c r="I26" s="7"/>
      <c r="J26" s="7"/>
      <c r="N26" s="4">
        <v>18</v>
      </c>
      <c r="O26" s="4">
        <f>'35.04.04'!B26+'35.04.04'!O26+'35.04.04'!AB26+'21.04.02'!B26</f>
        <v>27</v>
      </c>
      <c r="P26" s="4">
        <f>'35.04.04'!C26+'35.04.04'!P26+'35.04.04'!AC26+'21.04.02'!C26</f>
        <v>21</v>
      </c>
      <c r="Q26" s="4">
        <f>'35.04.04'!D26+'35.04.04'!Q26+'35.04.04'!AD26+'21.04.02'!D26</f>
        <v>0</v>
      </c>
      <c r="R26" s="4"/>
      <c r="S26" s="4">
        <f>O26*5+P26*4+Q26*3</f>
        <v>219</v>
      </c>
      <c r="T26" s="4"/>
      <c r="U26" s="7">
        <f>S26/R3</f>
        <v>4.5625</v>
      </c>
      <c r="V26" s="7"/>
      <c r="W26" s="7"/>
    </row>
    <row r="27" spans="1:23" x14ac:dyDescent="0.25">
      <c r="A27" s="4">
        <v>19</v>
      </c>
      <c r="B27" s="4">
        <f>12+17+17</f>
        <v>46</v>
      </c>
      <c r="C27" s="4">
        <f>E3-B27</f>
        <v>21</v>
      </c>
      <c r="D27" s="4"/>
      <c r="E27" s="4"/>
      <c r="F27" s="4">
        <f t="shared" si="0"/>
        <v>314</v>
      </c>
      <c r="G27" s="4"/>
      <c r="H27" s="7">
        <f>F27/E3</f>
        <v>4.6865671641791042</v>
      </c>
      <c r="I27" s="7"/>
      <c r="J27" s="7"/>
      <c r="N27" s="4">
        <v>19</v>
      </c>
      <c r="O27" s="4">
        <f>'35.04.04'!B27+'35.04.04'!O27+'35.04.04'!AB27+'21.04.02'!B27</f>
        <v>23</v>
      </c>
      <c r="P27" s="4">
        <f>'35.04.04'!C27+'35.04.04'!P27+'35.04.04'!AC27+'21.04.02'!C27</f>
        <v>25</v>
      </c>
      <c r="Q27" s="4">
        <f>'35.04.04'!D27+'35.04.04'!Q27+'35.04.04'!AD27+'21.04.02'!D27</f>
        <v>0</v>
      </c>
      <c r="R27" s="4"/>
      <c r="S27" s="4">
        <f>O27*5+P27*4+Q27*3</f>
        <v>215</v>
      </c>
      <c r="T27" s="4"/>
      <c r="U27" s="7">
        <f>S27/R3</f>
        <v>4.479166666666667</v>
      </c>
      <c r="V27" s="7"/>
      <c r="W27" s="7"/>
    </row>
    <row r="28" spans="1:23" x14ac:dyDescent="0.25">
      <c r="A28" s="4">
        <v>20</v>
      </c>
      <c r="B28" s="4">
        <f>18+19+18</f>
        <v>55</v>
      </c>
      <c r="C28" s="4">
        <f>E3-B28</f>
        <v>12</v>
      </c>
      <c r="D28" s="4"/>
      <c r="E28" s="4"/>
      <c r="F28" s="4">
        <f t="shared" si="0"/>
        <v>323</v>
      </c>
      <c r="G28" s="4"/>
      <c r="H28" s="7">
        <f>F28/E3</f>
        <v>4.8208955223880601</v>
      </c>
      <c r="I28" s="7"/>
      <c r="J28" s="7"/>
      <c r="N28" s="4">
        <v>20</v>
      </c>
      <c r="O28" s="4">
        <f>'35.04.04'!B28+'35.04.04'!O28+'35.04.04'!AB28+'21.04.02'!B28</f>
        <v>32</v>
      </c>
      <c r="P28" s="4">
        <f>'35.04.04'!C28+'35.04.04'!P28+'35.04.04'!AC28+'21.04.02'!C28</f>
        <v>16</v>
      </c>
      <c r="Q28" s="4">
        <f>'35.04.04'!D28+'35.04.04'!Q28+'35.04.04'!AD28+'21.04.02'!D28</f>
        <v>0</v>
      </c>
      <c r="R28" s="4"/>
      <c r="S28" s="4">
        <f>O28*5+P28*4+Q28*3</f>
        <v>224</v>
      </c>
      <c r="T28" s="4"/>
      <c r="U28" s="7">
        <f>S28/R3</f>
        <v>4.666666666666667</v>
      </c>
      <c r="V28" s="7"/>
      <c r="W28" s="7"/>
    </row>
    <row r="29" spans="1:23" x14ac:dyDescent="0.25">
      <c r="A29" s="4">
        <v>21</v>
      </c>
      <c r="B29" s="4">
        <f>21+19+20</f>
        <v>60</v>
      </c>
      <c r="C29" s="4">
        <f>E3-B29</f>
        <v>7</v>
      </c>
      <c r="D29" s="4"/>
      <c r="E29" s="4"/>
      <c r="F29" s="4">
        <f t="shared" si="0"/>
        <v>328</v>
      </c>
      <c r="G29" s="4"/>
      <c r="H29" s="7">
        <f>F29/E3</f>
        <v>4.8955223880597014</v>
      </c>
      <c r="I29" s="7"/>
      <c r="J29" s="7"/>
      <c r="N29" s="4">
        <v>21</v>
      </c>
      <c r="O29" s="4">
        <f>'35.04.04'!B29+'35.04.04'!O29+'35.04.04'!AB29+'21.04.02'!B29</f>
        <v>37</v>
      </c>
      <c r="P29" s="4">
        <f>'35.04.04'!C29+'35.04.04'!P29+'35.04.04'!AC29+'21.04.02'!C29</f>
        <v>11</v>
      </c>
      <c r="Q29" s="4">
        <f>'35.04.04'!D29+'35.04.04'!Q29+'35.04.04'!AD29+'21.04.02'!D29</f>
        <v>0</v>
      </c>
      <c r="R29" s="4"/>
      <c r="S29" s="4">
        <f>O29*5+P29*4+Q29*3</f>
        <v>229</v>
      </c>
      <c r="T29" s="4"/>
      <c r="U29" s="7">
        <f>S29/R3</f>
        <v>4.770833333333333</v>
      </c>
      <c r="V29" s="7"/>
      <c r="W29" s="7"/>
    </row>
    <row r="30" spans="1:23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23.92537313432836</v>
      </c>
      <c r="I30" s="7"/>
      <c r="J30" s="7">
        <f>H30/25*100</f>
        <v>95.701492537313442</v>
      </c>
      <c r="N30" s="4" t="s">
        <v>75</v>
      </c>
      <c r="O30" s="4"/>
      <c r="P30" s="4"/>
      <c r="Q30" s="4"/>
      <c r="R30" s="4"/>
      <c r="S30" s="4"/>
      <c r="T30" s="4" t="s">
        <v>76</v>
      </c>
      <c r="U30" s="7">
        <f>SUM(U25:U29)</f>
        <v>23</v>
      </c>
      <c r="V30" s="7"/>
      <c r="W30" s="7">
        <f>U30/25*100</f>
        <v>92</v>
      </c>
    </row>
    <row r="33" spans="1:9" ht="15.75" x14ac:dyDescent="0.25">
      <c r="A33" s="70" t="s">
        <v>94</v>
      </c>
      <c r="B33" s="70"/>
      <c r="C33" s="70"/>
      <c r="D33" s="70"/>
      <c r="E33" s="70"/>
      <c r="F33" s="70"/>
      <c r="G33" s="70"/>
      <c r="H33" s="70"/>
      <c r="I33" s="70"/>
    </row>
    <row r="34" spans="1:9" ht="15.75" x14ac:dyDescent="0.25">
      <c r="A34" s="67" t="s">
        <v>95</v>
      </c>
      <c r="B34" s="68"/>
      <c r="C34" s="68"/>
      <c r="D34" s="69"/>
      <c r="E34" s="67" t="s">
        <v>96</v>
      </c>
      <c r="F34" s="68"/>
      <c r="G34" s="68"/>
      <c r="H34" s="68"/>
    </row>
    <row r="35" spans="1:9" ht="15.75" x14ac:dyDescent="0.25">
      <c r="A35" s="67" t="s">
        <v>97</v>
      </c>
      <c r="B35" s="68"/>
      <c r="C35" s="68"/>
      <c r="D35" s="69"/>
      <c r="E35" s="67" t="s">
        <v>98</v>
      </c>
      <c r="F35" s="68"/>
      <c r="G35" s="68"/>
      <c r="H35" s="68"/>
    </row>
    <row r="36" spans="1:9" ht="15.75" x14ac:dyDescent="0.25">
      <c r="A36" s="67" t="s">
        <v>99</v>
      </c>
      <c r="B36" s="68"/>
      <c r="C36" s="68"/>
      <c r="D36" s="69"/>
      <c r="E36" s="67" t="s">
        <v>100</v>
      </c>
      <c r="F36" s="68"/>
      <c r="G36" s="68"/>
      <c r="H36" s="68"/>
    </row>
    <row r="37" spans="1:9" ht="15.75" x14ac:dyDescent="0.25">
      <c r="A37" s="67" t="s">
        <v>101</v>
      </c>
      <c r="B37" s="68"/>
      <c r="C37" s="68"/>
      <c r="D37" s="69"/>
      <c r="E37" s="67" t="s">
        <v>102</v>
      </c>
      <c r="F37" s="68"/>
      <c r="G37" s="68"/>
      <c r="H37" s="68"/>
    </row>
    <row r="38" spans="1:9" ht="15.75" x14ac:dyDescent="0.25">
      <c r="A38" s="67" t="s">
        <v>103</v>
      </c>
      <c r="B38" s="68"/>
      <c r="C38" s="68"/>
      <c r="D38" s="69"/>
      <c r="E38" s="67" t="s">
        <v>104</v>
      </c>
      <c r="F38" s="68"/>
      <c r="G38" s="68"/>
      <c r="H38" s="68"/>
    </row>
  </sheetData>
  <mergeCells count="12">
    <mergeCell ref="G1:P1"/>
    <mergeCell ref="A37:D37"/>
    <mergeCell ref="E37:H37"/>
    <mergeCell ref="A38:D38"/>
    <mergeCell ref="E38:H38"/>
    <mergeCell ref="A33:I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90" zoomScaleNormal="90" workbookViewId="0">
      <selection activeCell="E1" sqref="E1:I1"/>
    </sheetView>
  </sheetViews>
  <sheetFormatPr defaultRowHeight="15" x14ac:dyDescent="0.25"/>
  <sheetData>
    <row r="1" spans="1:10" ht="32.25" customHeight="1" x14ac:dyDescent="0.25">
      <c r="E1" s="75" t="s">
        <v>115</v>
      </c>
      <c r="F1" s="75"/>
      <c r="G1" s="75"/>
      <c r="H1" s="75"/>
      <c r="I1" s="75"/>
    </row>
    <row r="2" spans="1:10" ht="18.75" x14ac:dyDescent="0.3">
      <c r="A2" s="22" t="s">
        <v>88</v>
      </c>
    </row>
    <row r="3" spans="1:10" x14ac:dyDescent="0.25">
      <c r="A3" s="5"/>
      <c r="B3" s="5"/>
      <c r="C3" s="5"/>
      <c r="D3" s="5" t="s">
        <v>68</v>
      </c>
      <c r="E3" s="6">
        <v>45</v>
      </c>
      <c r="F3" s="5"/>
      <c r="G3" s="5"/>
      <c r="H3" s="5"/>
      <c r="I3" s="5"/>
      <c r="J3" s="5"/>
    </row>
    <row r="4" spans="1:10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</row>
    <row r="5" spans="1:10" x14ac:dyDescent="0.25">
      <c r="A5" s="4">
        <v>1</v>
      </c>
      <c r="B5" s="4">
        <v>38</v>
      </c>
      <c r="C5" s="4">
        <v>7</v>
      </c>
      <c r="D5" s="4"/>
      <c r="E5" s="4"/>
      <c r="F5" s="4">
        <f>B5*5+C5*4+D5*3</f>
        <v>218</v>
      </c>
      <c r="G5" s="4"/>
      <c r="H5" s="7">
        <f>F5/E3</f>
        <v>4.8444444444444441</v>
      </c>
      <c r="I5" s="7"/>
      <c r="J5" s="7"/>
    </row>
    <row r="6" spans="1:10" x14ac:dyDescent="0.25">
      <c r="A6" s="4">
        <v>2</v>
      </c>
      <c r="B6" s="4">
        <v>37</v>
      </c>
      <c r="C6" s="4">
        <v>8</v>
      </c>
      <c r="D6" s="4"/>
      <c r="E6" s="4"/>
      <c r="F6" s="4">
        <f t="shared" ref="F6:F29" si="0">B6*5+C6*4+D6*3</f>
        <v>217</v>
      </c>
      <c r="G6" s="4"/>
      <c r="H6" s="7">
        <f>F6/E3</f>
        <v>4.822222222222222</v>
      </c>
      <c r="I6" s="7"/>
      <c r="J6" s="7"/>
    </row>
    <row r="7" spans="1:10" x14ac:dyDescent="0.25">
      <c r="A7" s="4">
        <v>3</v>
      </c>
      <c r="B7" s="4">
        <v>38</v>
      </c>
      <c r="C7" s="4">
        <v>7</v>
      </c>
      <c r="D7" s="4"/>
      <c r="E7" s="4"/>
      <c r="F7" s="4">
        <f t="shared" si="0"/>
        <v>218</v>
      </c>
      <c r="G7" s="4"/>
      <c r="H7" s="7">
        <f>F7/E3</f>
        <v>4.8444444444444441</v>
      </c>
      <c r="I7" s="7"/>
      <c r="J7" s="7"/>
    </row>
    <row r="8" spans="1:10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14.511111111111109</v>
      </c>
      <c r="I8" s="7"/>
      <c r="J8" s="7">
        <f>H8/15*100</f>
        <v>96.740740740740733</v>
      </c>
    </row>
    <row r="9" spans="1:10" x14ac:dyDescent="0.25">
      <c r="A9" s="4">
        <v>4</v>
      </c>
      <c r="B9" s="4">
        <v>38</v>
      </c>
      <c r="C9" s="4">
        <v>7</v>
      </c>
      <c r="D9" s="4"/>
      <c r="E9" s="4"/>
      <c r="F9" s="4">
        <f t="shared" si="0"/>
        <v>218</v>
      </c>
      <c r="G9" s="4"/>
      <c r="H9" s="7">
        <f>F9/E3</f>
        <v>4.8444444444444441</v>
      </c>
      <c r="I9" s="7"/>
      <c r="J9" s="7"/>
    </row>
    <row r="10" spans="1:10" x14ac:dyDescent="0.25">
      <c r="A10" s="4">
        <v>5</v>
      </c>
      <c r="B10" s="4">
        <v>37</v>
      </c>
      <c r="C10" s="4">
        <v>8</v>
      </c>
      <c r="D10" s="4"/>
      <c r="E10" s="4"/>
      <c r="F10" s="4">
        <f t="shared" si="0"/>
        <v>217</v>
      </c>
      <c r="G10" s="4"/>
      <c r="H10" s="7">
        <f>F10/E3</f>
        <v>4.822222222222222</v>
      </c>
      <c r="I10" s="7"/>
      <c r="J10" s="7"/>
    </row>
    <row r="11" spans="1:10" x14ac:dyDescent="0.25">
      <c r="A11" s="4">
        <v>6</v>
      </c>
      <c r="B11" s="4">
        <v>31</v>
      </c>
      <c r="C11" s="4">
        <v>14</v>
      </c>
      <c r="D11" s="4"/>
      <c r="E11" s="4"/>
      <c r="F11" s="4">
        <f t="shared" si="0"/>
        <v>211</v>
      </c>
      <c r="G11" s="4"/>
      <c r="H11" s="7">
        <f>F11/E3</f>
        <v>4.6888888888888891</v>
      </c>
      <c r="I11" s="7"/>
      <c r="J11" s="7"/>
    </row>
    <row r="12" spans="1:10" x14ac:dyDescent="0.25">
      <c r="A12" s="4">
        <v>7</v>
      </c>
      <c r="B12" s="4">
        <v>36</v>
      </c>
      <c r="C12" s="4">
        <v>9</v>
      </c>
      <c r="D12" s="4"/>
      <c r="E12" s="4"/>
      <c r="F12" s="4">
        <f t="shared" si="0"/>
        <v>216</v>
      </c>
      <c r="G12" s="4"/>
      <c r="H12" s="7">
        <f>F12/E3</f>
        <v>4.8</v>
      </c>
      <c r="I12" s="7"/>
      <c r="J12" s="7"/>
    </row>
    <row r="13" spans="1:10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19.155555555555555</v>
      </c>
      <c r="I13" s="7"/>
      <c r="J13" s="7">
        <f>H13/20*100</f>
        <v>95.777777777777771</v>
      </c>
    </row>
    <row r="14" spans="1:10" x14ac:dyDescent="0.25">
      <c r="A14" s="4">
        <v>8</v>
      </c>
      <c r="B14" s="4">
        <v>33</v>
      </c>
      <c r="C14" s="4">
        <v>12</v>
      </c>
      <c r="D14" s="4"/>
      <c r="E14" s="4"/>
      <c r="F14" s="4">
        <f t="shared" si="0"/>
        <v>213</v>
      </c>
      <c r="G14" s="4"/>
      <c r="H14" s="7">
        <f>F14/E3</f>
        <v>4.7333333333333334</v>
      </c>
      <c r="I14" s="7"/>
      <c r="J14" s="7"/>
    </row>
    <row r="15" spans="1:10" x14ac:dyDescent="0.25">
      <c r="A15" s="4">
        <v>9</v>
      </c>
      <c r="B15" s="4">
        <v>32</v>
      </c>
      <c r="C15" s="4">
        <v>13</v>
      </c>
      <c r="D15" s="4"/>
      <c r="E15" s="4"/>
      <c r="F15" s="4">
        <f t="shared" si="0"/>
        <v>212</v>
      </c>
      <c r="G15" s="4"/>
      <c r="H15" s="7">
        <f>F15/E3</f>
        <v>4.7111111111111112</v>
      </c>
      <c r="I15" s="7"/>
      <c r="J15" s="7"/>
    </row>
    <row r="16" spans="1:10" x14ac:dyDescent="0.25">
      <c r="A16" s="4">
        <v>10</v>
      </c>
      <c r="B16" s="4">
        <v>35</v>
      </c>
      <c r="C16" s="4">
        <v>10</v>
      </c>
      <c r="D16" s="4"/>
      <c r="E16" s="4"/>
      <c r="F16" s="4">
        <f t="shared" si="0"/>
        <v>215</v>
      </c>
      <c r="G16" s="4"/>
      <c r="H16" s="7">
        <f>F16/E3</f>
        <v>4.7777777777777777</v>
      </c>
      <c r="I16" s="7"/>
      <c r="J16" s="7"/>
    </row>
    <row r="17" spans="1:10" x14ac:dyDescent="0.25">
      <c r="A17" s="4">
        <v>11</v>
      </c>
      <c r="B17" s="4">
        <v>36</v>
      </c>
      <c r="C17" s="4">
        <v>9</v>
      </c>
      <c r="D17" s="4"/>
      <c r="E17" s="4"/>
      <c r="F17" s="4">
        <f t="shared" si="0"/>
        <v>216</v>
      </c>
      <c r="G17" s="4"/>
      <c r="H17" s="7">
        <f>F17/E3</f>
        <v>4.8</v>
      </c>
      <c r="I17" s="7"/>
      <c r="J17" s="7"/>
    </row>
    <row r="18" spans="1:10" x14ac:dyDescent="0.25">
      <c r="A18" s="4">
        <v>12</v>
      </c>
      <c r="B18" s="4">
        <v>37</v>
      </c>
      <c r="C18" s="4">
        <v>8</v>
      </c>
      <c r="D18" s="4"/>
      <c r="E18" s="4"/>
      <c r="F18" s="4">
        <f t="shared" si="0"/>
        <v>217</v>
      </c>
      <c r="G18" s="4"/>
      <c r="H18" s="7">
        <f>F18/E3</f>
        <v>4.822222222222222</v>
      </c>
      <c r="I18" s="7"/>
      <c r="J18" s="7"/>
    </row>
    <row r="19" spans="1:10" x14ac:dyDescent="0.25">
      <c r="A19" s="4">
        <v>13</v>
      </c>
      <c r="B19" s="4">
        <v>37</v>
      </c>
      <c r="C19" s="4">
        <v>8</v>
      </c>
      <c r="D19" s="4"/>
      <c r="E19" s="4"/>
      <c r="F19" s="4">
        <f t="shared" si="0"/>
        <v>217</v>
      </c>
      <c r="G19" s="4"/>
      <c r="H19" s="7">
        <f>F19/E3</f>
        <v>4.822222222222222</v>
      </c>
      <c r="I19" s="7"/>
      <c r="J19" s="7"/>
    </row>
    <row r="20" spans="1:10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28.666666666666668</v>
      </c>
      <c r="I20" s="7"/>
      <c r="J20" s="7">
        <f>H20/30*100</f>
        <v>95.555555555555557</v>
      </c>
    </row>
    <row r="21" spans="1:10" x14ac:dyDescent="0.25">
      <c r="A21" s="4">
        <v>14</v>
      </c>
      <c r="B21" s="4">
        <v>31</v>
      </c>
      <c r="C21" s="4">
        <v>14</v>
      </c>
      <c r="D21" s="4"/>
      <c r="E21" s="4"/>
      <c r="F21" s="4">
        <f t="shared" si="0"/>
        <v>211</v>
      </c>
      <c r="G21" s="4"/>
      <c r="H21" s="7">
        <f>F21/E3</f>
        <v>4.6888888888888891</v>
      </c>
      <c r="I21" s="7"/>
      <c r="J21" s="7"/>
    </row>
    <row r="22" spans="1:10" x14ac:dyDescent="0.25">
      <c r="A22" s="4">
        <v>15</v>
      </c>
      <c r="B22" s="4">
        <v>29</v>
      </c>
      <c r="C22" s="4">
        <v>16</v>
      </c>
      <c r="D22" s="4"/>
      <c r="E22" s="4"/>
      <c r="F22" s="4">
        <f t="shared" si="0"/>
        <v>209</v>
      </c>
      <c r="G22" s="4"/>
      <c r="H22" s="7">
        <f>F22/E3</f>
        <v>4.6444444444444448</v>
      </c>
      <c r="I22" s="7"/>
      <c r="J22" s="7"/>
    </row>
    <row r="23" spans="1:10" x14ac:dyDescent="0.25">
      <c r="A23" s="4">
        <v>16</v>
      </c>
      <c r="B23" s="4">
        <v>38</v>
      </c>
      <c r="C23" s="4">
        <v>7</v>
      </c>
      <c r="D23" s="4"/>
      <c r="E23" s="4"/>
      <c r="F23" s="4">
        <f t="shared" si="0"/>
        <v>218</v>
      </c>
      <c r="G23" s="4"/>
      <c r="H23" s="7">
        <f>F23/E3</f>
        <v>4.8444444444444441</v>
      </c>
      <c r="I23" s="7"/>
      <c r="J23" s="7"/>
    </row>
    <row r="24" spans="1:10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14.177777777777777</v>
      </c>
      <c r="I24" s="7"/>
      <c r="J24" s="7">
        <f>H24/15*100</f>
        <v>94.518518518518519</v>
      </c>
    </row>
    <row r="25" spans="1:10" x14ac:dyDescent="0.25">
      <c r="A25" s="4">
        <v>17</v>
      </c>
      <c r="B25" s="4">
        <v>42</v>
      </c>
      <c r="C25" s="4">
        <v>3</v>
      </c>
      <c r="D25" s="4"/>
      <c r="E25" s="4"/>
      <c r="F25" s="4">
        <f t="shared" si="0"/>
        <v>222</v>
      </c>
      <c r="G25" s="4"/>
      <c r="H25" s="7">
        <f>F25/E3</f>
        <v>4.9333333333333336</v>
      </c>
      <c r="I25" s="7"/>
      <c r="J25" s="7"/>
    </row>
    <row r="26" spans="1:10" x14ac:dyDescent="0.25">
      <c r="A26" s="4">
        <v>18</v>
      </c>
      <c r="B26" s="4">
        <v>35</v>
      </c>
      <c r="C26" s="4">
        <v>10</v>
      </c>
      <c r="D26" s="4"/>
      <c r="E26" s="4"/>
      <c r="F26" s="4">
        <f t="shared" si="0"/>
        <v>215</v>
      </c>
      <c r="G26" s="4"/>
      <c r="H26" s="7">
        <f>F26/E3</f>
        <v>4.7777777777777777</v>
      </c>
      <c r="I26" s="7"/>
      <c r="J26" s="7"/>
    </row>
    <row r="27" spans="1:10" x14ac:dyDescent="0.25">
      <c r="A27" s="4">
        <v>19</v>
      </c>
      <c r="B27" s="4">
        <v>35</v>
      </c>
      <c r="C27" s="4">
        <v>10</v>
      </c>
      <c r="D27" s="4"/>
      <c r="E27" s="4"/>
      <c r="F27" s="4">
        <f t="shared" si="0"/>
        <v>215</v>
      </c>
      <c r="G27" s="4"/>
      <c r="H27" s="7">
        <f>F27/E3</f>
        <v>4.7777777777777777</v>
      </c>
      <c r="I27" s="7"/>
      <c r="J27" s="7"/>
    </row>
    <row r="28" spans="1:10" x14ac:dyDescent="0.25">
      <c r="A28" s="4">
        <v>20</v>
      </c>
      <c r="B28" s="4">
        <v>28</v>
      </c>
      <c r="C28" s="4">
        <v>16</v>
      </c>
      <c r="D28" s="4">
        <v>1</v>
      </c>
      <c r="E28" s="4"/>
      <c r="F28" s="4">
        <f t="shared" si="0"/>
        <v>207</v>
      </c>
      <c r="G28" s="4"/>
      <c r="H28" s="7">
        <f>F28/E3</f>
        <v>4.5999999999999996</v>
      </c>
      <c r="I28" s="7"/>
      <c r="J28" s="7"/>
    </row>
    <row r="29" spans="1:10" x14ac:dyDescent="0.25">
      <c r="A29" s="4">
        <v>21</v>
      </c>
      <c r="B29" s="4">
        <v>40</v>
      </c>
      <c r="C29" s="4">
        <v>5</v>
      </c>
      <c r="D29" s="4"/>
      <c r="E29" s="4"/>
      <c r="F29" s="4">
        <f t="shared" si="0"/>
        <v>220</v>
      </c>
      <c r="G29" s="4"/>
      <c r="H29" s="7">
        <f>F29/E3</f>
        <v>4.8888888888888893</v>
      </c>
      <c r="I29" s="7"/>
      <c r="J29" s="7"/>
    </row>
    <row r="30" spans="1:10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23.977777777777778</v>
      </c>
      <c r="I30" s="7"/>
      <c r="J30" s="7">
        <f>H30/25*100</f>
        <v>95.911111111111111</v>
      </c>
    </row>
    <row r="33" spans="1:9" ht="15.75" x14ac:dyDescent="0.25">
      <c r="A33" s="70" t="s">
        <v>94</v>
      </c>
      <c r="B33" s="70"/>
      <c r="C33" s="70"/>
      <c r="D33" s="70"/>
      <c r="E33" s="70"/>
      <c r="F33" s="70"/>
      <c r="G33" s="70"/>
      <c r="H33" s="70"/>
      <c r="I33" s="70"/>
    </row>
    <row r="34" spans="1:9" ht="15.75" x14ac:dyDescent="0.25">
      <c r="A34" s="67" t="s">
        <v>95</v>
      </c>
      <c r="B34" s="68"/>
      <c r="C34" s="68"/>
      <c r="D34" s="69"/>
      <c r="E34" s="67" t="s">
        <v>96</v>
      </c>
      <c r="F34" s="68"/>
      <c r="G34" s="68"/>
      <c r="H34" s="68"/>
    </row>
    <row r="35" spans="1:9" ht="15.75" x14ac:dyDescent="0.25">
      <c r="A35" s="67" t="s">
        <v>97</v>
      </c>
      <c r="B35" s="68"/>
      <c r="C35" s="68"/>
      <c r="D35" s="69"/>
      <c r="E35" s="67" t="s">
        <v>98</v>
      </c>
      <c r="F35" s="68"/>
      <c r="G35" s="68"/>
      <c r="H35" s="68"/>
    </row>
    <row r="36" spans="1:9" ht="15.75" x14ac:dyDescent="0.25">
      <c r="A36" s="67" t="s">
        <v>99</v>
      </c>
      <c r="B36" s="68"/>
      <c r="C36" s="68"/>
      <c r="D36" s="69"/>
      <c r="E36" s="67" t="s">
        <v>100</v>
      </c>
      <c r="F36" s="68"/>
      <c r="G36" s="68"/>
      <c r="H36" s="68"/>
    </row>
    <row r="37" spans="1:9" ht="15.75" x14ac:dyDescent="0.25">
      <c r="A37" s="67" t="s">
        <v>101</v>
      </c>
      <c r="B37" s="68"/>
      <c r="C37" s="68"/>
      <c r="D37" s="69"/>
      <c r="E37" s="67" t="s">
        <v>102</v>
      </c>
      <c r="F37" s="68"/>
      <c r="G37" s="68"/>
      <c r="H37" s="68"/>
    </row>
    <row r="38" spans="1:9" ht="15.75" x14ac:dyDescent="0.25">
      <c r="A38" s="67" t="s">
        <v>103</v>
      </c>
      <c r="B38" s="68"/>
      <c r="C38" s="68"/>
      <c r="D38" s="69"/>
      <c r="E38" s="67" t="s">
        <v>104</v>
      </c>
      <c r="F38" s="68"/>
      <c r="G38" s="68"/>
      <c r="H38" s="68"/>
    </row>
  </sheetData>
  <mergeCells count="12">
    <mergeCell ref="E1:I1"/>
    <mergeCell ref="A37:D37"/>
    <mergeCell ref="E37:H37"/>
    <mergeCell ref="A38:D38"/>
    <mergeCell ref="E38:H38"/>
    <mergeCell ref="A33:I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zoomScale="80" zoomScaleNormal="80" workbookViewId="0">
      <selection activeCell="AC1" sqref="AC1:AH1"/>
    </sheetView>
  </sheetViews>
  <sheetFormatPr defaultRowHeight="15" x14ac:dyDescent="0.25"/>
  <sheetData>
    <row r="1" spans="1:36" s="44" customFormat="1" ht="18.75" x14ac:dyDescent="0.3">
      <c r="C1" s="76" t="s">
        <v>116</v>
      </c>
      <c r="D1" s="76"/>
      <c r="E1" s="76"/>
      <c r="F1" s="76"/>
      <c r="G1" s="76"/>
      <c r="H1" s="76"/>
      <c r="Q1" s="45" t="s">
        <v>117</v>
      </c>
      <c r="R1" s="45"/>
      <c r="S1" s="45"/>
      <c r="T1" s="45"/>
      <c r="U1" s="45"/>
      <c r="V1" s="45"/>
      <c r="AC1" s="76" t="s">
        <v>118</v>
      </c>
      <c r="AD1" s="76"/>
      <c r="AE1" s="76"/>
      <c r="AF1" s="76"/>
      <c r="AG1" s="76"/>
      <c r="AH1" s="76"/>
    </row>
    <row r="2" spans="1:36" x14ac:dyDescent="0.25">
      <c r="C2" s="20" t="s">
        <v>90</v>
      </c>
      <c r="N2" t="s">
        <v>78</v>
      </c>
      <c r="Q2" s="20" t="s">
        <v>90</v>
      </c>
      <c r="AA2" t="s">
        <v>79</v>
      </c>
      <c r="AC2" s="20" t="s">
        <v>90</v>
      </c>
    </row>
    <row r="4" spans="1:36" x14ac:dyDescent="0.25">
      <c r="A4" s="5"/>
      <c r="B4" s="5"/>
      <c r="C4" s="5"/>
      <c r="D4" s="5" t="s">
        <v>68</v>
      </c>
      <c r="E4" s="6">
        <v>83</v>
      </c>
      <c r="F4" s="5"/>
      <c r="G4" s="5"/>
      <c r="H4" s="5"/>
      <c r="I4" s="5"/>
      <c r="J4" s="5"/>
      <c r="N4" s="5"/>
      <c r="O4" s="5"/>
      <c r="P4" s="5"/>
      <c r="Q4" s="5" t="s">
        <v>68</v>
      </c>
      <c r="R4" s="6">
        <v>92</v>
      </c>
      <c r="S4" s="5"/>
      <c r="T4" s="5"/>
      <c r="U4" s="5"/>
      <c r="V4" s="5"/>
      <c r="W4" s="5"/>
      <c r="AA4" s="5"/>
      <c r="AB4" s="5"/>
      <c r="AC4" s="5"/>
      <c r="AD4" s="5" t="s">
        <v>68</v>
      </c>
      <c r="AE4" s="6">
        <v>75</v>
      </c>
      <c r="AF4" s="5"/>
      <c r="AG4" s="5"/>
      <c r="AH4" s="5"/>
      <c r="AI4" s="5"/>
      <c r="AJ4" s="5"/>
    </row>
    <row r="5" spans="1:36" x14ac:dyDescent="0.25">
      <c r="A5" s="4" t="s">
        <v>69</v>
      </c>
      <c r="B5" s="4" t="s">
        <v>70</v>
      </c>
      <c r="C5" s="4" t="s">
        <v>71</v>
      </c>
      <c r="D5" s="4" t="s">
        <v>72</v>
      </c>
      <c r="E5" s="4"/>
      <c r="F5" s="4" t="s">
        <v>73</v>
      </c>
      <c r="G5" s="4"/>
      <c r="H5" s="4" t="s">
        <v>74</v>
      </c>
      <c r="I5" s="4"/>
      <c r="J5" s="4" t="s">
        <v>77</v>
      </c>
      <c r="N5" s="4" t="s">
        <v>69</v>
      </c>
      <c r="O5" s="4" t="s">
        <v>70</v>
      </c>
      <c r="P5" s="4" t="s">
        <v>71</v>
      </c>
      <c r="Q5" s="4" t="s">
        <v>72</v>
      </c>
      <c r="R5" s="4"/>
      <c r="S5" s="4" t="s">
        <v>73</v>
      </c>
      <c r="T5" s="4"/>
      <c r="U5" s="4" t="s">
        <v>74</v>
      </c>
      <c r="V5" s="4"/>
      <c r="W5" s="4" t="s">
        <v>77</v>
      </c>
      <c r="AA5" s="4" t="s">
        <v>69</v>
      </c>
      <c r="AB5" s="4" t="s">
        <v>70</v>
      </c>
      <c r="AC5" s="4" t="s">
        <v>71</v>
      </c>
      <c r="AD5" s="4" t="s">
        <v>72</v>
      </c>
      <c r="AE5" s="4"/>
      <c r="AF5" s="4" t="s">
        <v>73</v>
      </c>
      <c r="AG5" s="4"/>
      <c r="AH5" s="4" t="s">
        <v>74</v>
      </c>
      <c r="AI5" s="4"/>
      <c r="AJ5" s="4" t="s">
        <v>77</v>
      </c>
    </row>
    <row r="6" spans="1:36" x14ac:dyDescent="0.25">
      <c r="A6" s="4">
        <v>1</v>
      </c>
      <c r="B6" s="4">
        <v>58</v>
      </c>
      <c r="C6" s="4">
        <v>25</v>
      </c>
      <c r="D6" s="4"/>
      <c r="E6" s="4"/>
      <c r="F6" s="4">
        <f>B6*5+C6*4+D6*3</f>
        <v>390</v>
      </c>
      <c r="G6" s="4"/>
      <c r="H6" s="7">
        <f>F6/E4</f>
        <v>4.6987951807228914</v>
      </c>
      <c r="I6" s="7"/>
      <c r="J6" s="7"/>
      <c r="N6" s="4">
        <v>1</v>
      </c>
      <c r="O6" s="4">
        <v>68</v>
      </c>
      <c r="P6" s="4">
        <v>24</v>
      </c>
      <c r="Q6" s="4"/>
      <c r="R6" s="4"/>
      <c r="S6" s="4">
        <f>O6*5+P6*4+Q6*3</f>
        <v>436</v>
      </c>
      <c r="T6" s="4"/>
      <c r="U6" s="7">
        <f>S6/R4</f>
        <v>4.7391304347826084</v>
      </c>
      <c r="V6" s="7"/>
      <c r="W6" s="7"/>
      <c r="AA6" s="4">
        <v>1</v>
      </c>
      <c r="AB6" s="4">
        <v>64</v>
      </c>
      <c r="AC6" s="4">
        <v>11</v>
      </c>
      <c r="AD6" s="4"/>
      <c r="AE6" s="4"/>
      <c r="AF6" s="4">
        <f>AB6*5+AC6*4+AD6*3</f>
        <v>364</v>
      </c>
      <c r="AG6" s="4"/>
      <c r="AH6" s="4">
        <f>AF6/AE4</f>
        <v>4.8533333333333335</v>
      </c>
      <c r="AI6" s="4"/>
      <c r="AJ6" s="4"/>
    </row>
    <row r="7" spans="1:36" x14ac:dyDescent="0.25">
      <c r="A7" s="4">
        <v>2</v>
      </c>
      <c r="B7" s="4">
        <v>51</v>
      </c>
      <c r="C7" s="4">
        <v>32</v>
      </c>
      <c r="D7" s="4"/>
      <c r="E7" s="4"/>
      <c r="F7" s="4">
        <f t="shared" ref="F7:F30" si="0">B7*5+C7*4+D7*3</f>
        <v>383</v>
      </c>
      <c r="G7" s="4"/>
      <c r="H7" s="7">
        <f>F7/E4</f>
        <v>4.6144578313253009</v>
      </c>
      <c r="I7" s="7"/>
      <c r="J7" s="7"/>
      <c r="N7" s="4">
        <v>2</v>
      </c>
      <c r="O7" s="4">
        <v>55</v>
      </c>
      <c r="P7" s="4">
        <v>37</v>
      </c>
      <c r="Q7" s="4"/>
      <c r="R7" s="4"/>
      <c r="S7" s="4">
        <f t="shared" ref="S7:S30" si="1">O7*5+P7*4+Q7*3</f>
        <v>423</v>
      </c>
      <c r="T7" s="4"/>
      <c r="U7" s="7">
        <f>S7/R4</f>
        <v>4.5978260869565215</v>
      </c>
      <c r="V7" s="7"/>
      <c r="W7" s="7"/>
      <c r="AA7" s="4">
        <v>2</v>
      </c>
      <c r="AB7" s="4">
        <v>40</v>
      </c>
      <c r="AC7" s="4">
        <v>35</v>
      </c>
      <c r="AD7" s="4"/>
      <c r="AE7" s="4"/>
      <c r="AF7" s="4">
        <f t="shared" ref="AF7:AF30" si="2">AB7*5+AC7*4+AD7*3</f>
        <v>340</v>
      </c>
      <c r="AG7" s="4"/>
      <c r="AH7" s="4">
        <f>AF7/AE4</f>
        <v>4.5333333333333332</v>
      </c>
      <c r="AI7" s="4"/>
      <c r="AJ7" s="4"/>
    </row>
    <row r="8" spans="1:36" x14ac:dyDescent="0.25">
      <c r="A8" s="4">
        <v>3</v>
      </c>
      <c r="B8" s="4">
        <v>54</v>
      </c>
      <c r="C8" s="4">
        <v>29</v>
      </c>
      <c r="D8" s="4"/>
      <c r="E8" s="4"/>
      <c r="F8" s="4">
        <f t="shared" si="0"/>
        <v>386</v>
      </c>
      <c r="G8" s="4"/>
      <c r="H8" s="7">
        <f>F8/E4</f>
        <v>4.6506024096385543</v>
      </c>
      <c r="I8" s="7"/>
      <c r="J8" s="7"/>
      <c r="N8" s="4">
        <v>3</v>
      </c>
      <c r="O8" s="4">
        <v>51</v>
      </c>
      <c r="P8" s="4">
        <v>31</v>
      </c>
      <c r="Q8" s="4"/>
      <c r="R8" s="4"/>
      <c r="S8" s="4">
        <f t="shared" si="1"/>
        <v>379</v>
      </c>
      <c r="T8" s="4"/>
      <c r="U8" s="7">
        <f>S8/R4</f>
        <v>4.1195652173913047</v>
      </c>
      <c r="V8" s="7"/>
      <c r="W8" s="7"/>
      <c r="AA8" s="4">
        <v>3</v>
      </c>
      <c r="AB8" s="4">
        <v>57</v>
      </c>
      <c r="AC8" s="4">
        <v>18</v>
      </c>
      <c r="AD8" s="4"/>
      <c r="AE8" s="4"/>
      <c r="AF8" s="4">
        <f t="shared" si="2"/>
        <v>357</v>
      </c>
      <c r="AG8" s="4"/>
      <c r="AH8" s="4">
        <f>AF8/AE4</f>
        <v>4.76</v>
      </c>
      <c r="AI8" s="4"/>
      <c r="AJ8" s="4"/>
    </row>
    <row r="9" spans="1:36" x14ac:dyDescent="0.25">
      <c r="A9" s="4" t="s">
        <v>75</v>
      </c>
      <c r="B9" s="4"/>
      <c r="C9" s="4"/>
      <c r="D9" s="4"/>
      <c r="E9" s="4"/>
      <c r="F9" s="4"/>
      <c r="G9" s="4" t="s">
        <v>76</v>
      </c>
      <c r="H9" s="7">
        <f>H6+H7+H8</f>
        <v>13.963855421686748</v>
      </c>
      <c r="I9" s="7"/>
      <c r="J9" s="7">
        <f>H9/15*100</f>
        <v>93.092369477911646</v>
      </c>
      <c r="N9" s="4" t="s">
        <v>75</v>
      </c>
      <c r="O9" s="4"/>
      <c r="P9" s="4"/>
      <c r="Q9" s="4"/>
      <c r="R9" s="4"/>
      <c r="S9" s="4"/>
      <c r="T9" s="4" t="s">
        <v>76</v>
      </c>
      <c r="U9" s="7">
        <f>U6+U7+U8</f>
        <v>13.456521739130434</v>
      </c>
      <c r="V9" s="7"/>
      <c r="W9" s="7">
        <f>U9/15*100</f>
        <v>89.710144927536234</v>
      </c>
      <c r="AA9" s="4" t="s">
        <v>75</v>
      </c>
      <c r="AB9" s="4"/>
      <c r="AC9" s="4"/>
      <c r="AD9" s="4"/>
      <c r="AE9" s="4"/>
      <c r="AF9" s="4"/>
      <c r="AG9" s="4" t="s">
        <v>76</v>
      </c>
      <c r="AH9" s="4">
        <f>AH6+AH7+AH8</f>
        <v>14.146666666666667</v>
      </c>
      <c r="AI9" s="4"/>
      <c r="AJ9" s="4">
        <f>AH9/15*100</f>
        <v>94.311111111111117</v>
      </c>
    </row>
    <row r="10" spans="1:36" x14ac:dyDescent="0.25">
      <c r="A10" s="4">
        <v>4</v>
      </c>
      <c r="B10" s="4">
        <v>51</v>
      </c>
      <c r="C10" s="4">
        <v>32</v>
      </c>
      <c r="D10" s="4"/>
      <c r="E10" s="4"/>
      <c r="F10" s="4">
        <f t="shared" si="0"/>
        <v>383</v>
      </c>
      <c r="G10" s="4"/>
      <c r="H10" s="7">
        <f>F10/E4</f>
        <v>4.6144578313253009</v>
      </c>
      <c r="I10" s="7"/>
      <c r="J10" s="7"/>
      <c r="N10" s="4">
        <v>4</v>
      </c>
      <c r="O10" s="4">
        <v>66</v>
      </c>
      <c r="P10" s="4">
        <v>26</v>
      </c>
      <c r="Q10" s="4"/>
      <c r="R10" s="4"/>
      <c r="S10" s="4">
        <f t="shared" si="1"/>
        <v>434</v>
      </c>
      <c r="T10" s="4"/>
      <c r="U10" s="7">
        <f>S10/R4</f>
        <v>4.7173913043478262</v>
      </c>
      <c r="V10" s="7"/>
      <c r="W10" s="7"/>
      <c r="AA10" s="4">
        <v>4</v>
      </c>
      <c r="AB10" s="4">
        <v>63</v>
      </c>
      <c r="AC10" s="4">
        <v>12</v>
      </c>
      <c r="AD10" s="4"/>
      <c r="AE10" s="4"/>
      <c r="AF10" s="4">
        <f t="shared" si="2"/>
        <v>363</v>
      </c>
      <c r="AG10" s="4"/>
      <c r="AH10" s="4">
        <f>AF10/AE4</f>
        <v>4.84</v>
      </c>
      <c r="AI10" s="4"/>
      <c r="AJ10" s="4"/>
    </row>
    <row r="11" spans="1:36" x14ac:dyDescent="0.25">
      <c r="A11" s="4">
        <v>5</v>
      </c>
      <c r="B11" s="4">
        <v>60</v>
      </c>
      <c r="C11" s="4">
        <v>23</v>
      </c>
      <c r="D11" s="4"/>
      <c r="E11" s="4"/>
      <c r="F11" s="4">
        <f t="shared" si="0"/>
        <v>392</v>
      </c>
      <c r="G11" s="4"/>
      <c r="H11" s="7">
        <f>F11/E4</f>
        <v>4.7228915662650603</v>
      </c>
      <c r="I11" s="7"/>
      <c r="J11" s="7"/>
      <c r="N11" s="4">
        <v>5</v>
      </c>
      <c r="O11" s="4">
        <v>60</v>
      </c>
      <c r="P11" s="4">
        <v>32</v>
      </c>
      <c r="Q11" s="4"/>
      <c r="R11" s="4"/>
      <c r="S11" s="4">
        <f t="shared" si="1"/>
        <v>428</v>
      </c>
      <c r="T11" s="4"/>
      <c r="U11" s="7">
        <f>S11/R4</f>
        <v>4.6521739130434785</v>
      </c>
      <c r="V11" s="7"/>
      <c r="W11" s="7"/>
      <c r="AA11" s="4">
        <v>5</v>
      </c>
      <c r="AB11" s="4">
        <v>53</v>
      </c>
      <c r="AC11" s="4">
        <v>22</v>
      </c>
      <c r="AD11" s="4"/>
      <c r="AE11" s="4"/>
      <c r="AF11" s="4">
        <f t="shared" si="2"/>
        <v>353</v>
      </c>
      <c r="AG11" s="4"/>
      <c r="AH11" s="4">
        <f>AF11/AE4</f>
        <v>4.706666666666667</v>
      </c>
      <c r="AI11" s="4"/>
      <c r="AJ11" s="4"/>
    </row>
    <row r="12" spans="1:36" x14ac:dyDescent="0.25">
      <c r="A12" s="4">
        <v>6</v>
      </c>
      <c r="B12" s="4">
        <v>50</v>
      </c>
      <c r="C12" s="4">
        <v>33</v>
      </c>
      <c r="D12" s="4"/>
      <c r="E12" s="4"/>
      <c r="F12" s="4">
        <f t="shared" si="0"/>
        <v>382</v>
      </c>
      <c r="G12" s="4"/>
      <c r="H12" s="7">
        <f>F12/E4</f>
        <v>4.6024096385542173</v>
      </c>
      <c r="I12" s="7"/>
      <c r="J12" s="7"/>
      <c r="N12" s="4">
        <v>6</v>
      </c>
      <c r="O12" s="4">
        <v>61</v>
      </c>
      <c r="P12" s="4">
        <v>31</v>
      </c>
      <c r="Q12" s="4"/>
      <c r="R12" s="4"/>
      <c r="S12" s="4">
        <f t="shared" si="1"/>
        <v>429</v>
      </c>
      <c r="T12" s="4"/>
      <c r="U12" s="7">
        <f>S12/R4</f>
        <v>4.6630434782608692</v>
      </c>
      <c r="V12" s="7"/>
      <c r="W12" s="7"/>
      <c r="AA12" s="4">
        <v>6</v>
      </c>
      <c r="AB12" s="4">
        <v>56</v>
      </c>
      <c r="AC12" s="4">
        <v>19</v>
      </c>
      <c r="AD12" s="4"/>
      <c r="AE12" s="4"/>
      <c r="AF12" s="4">
        <f t="shared" si="2"/>
        <v>356</v>
      </c>
      <c r="AG12" s="4"/>
      <c r="AH12" s="4">
        <f>AF12/AE4</f>
        <v>4.746666666666667</v>
      </c>
      <c r="AI12" s="4"/>
      <c r="AJ12" s="4"/>
    </row>
    <row r="13" spans="1:36" x14ac:dyDescent="0.25">
      <c r="A13" s="4">
        <v>7</v>
      </c>
      <c r="B13" s="4">
        <v>51</v>
      </c>
      <c r="C13" s="4">
        <v>32</v>
      </c>
      <c r="D13" s="4"/>
      <c r="E13" s="4"/>
      <c r="F13" s="4">
        <f t="shared" si="0"/>
        <v>383</v>
      </c>
      <c r="G13" s="4"/>
      <c r="H13" s="7">
        <f>F13/E4</f>
        <v>4.6144578313253009</v>
      </c>
      <c r="I13" s="7"/>
      <c r="J13" s="7"/>
      <c r="N13" s="4">
        <v>7</v>
      </c>
      <c r="O13" s="4">
        <v>62</v>
      </c>
      <c r="P13" s="4">
        <v>30</v>
      </c>
      <c r="Q13" s="4"/>
      <c r="R13" s="4"/>
      <c r="S13" s="4">
        <f t="shared" si="1"/>
        <v>430</v>
      </c>
      <c r="T13" s="4"/>
      <c r="U13" s="7">
        <f>S13/R4</f>
        <v>4.6739130434782608</v>
      </c>
      <c r="V13" s="7"/>
      <c r="W13" s="7"/>
      <c r="AA13" s="4">
        <v>7</v>
      </c>
      <c r="AB13" s="4">
        <v>60</v>
      </c>
      <c r="AC13" s="4">
        <v>15</v>
      </c>
      <c r="AD13" s="4"/>
      <c r="AE13" s="4"/>
      <c r="AF13" s="4">
        <f t="shared" si="2"/>
        <v>360</v>
      </c>
      <c r="AG13" s="4"/>
      <c r="AH13" s="4">
        <f>AF13/AE4</f>
        <v>4.8</v>
      </c>
      <c r="AI13" s="4"/>
      <c r="AJ13" s="4"/>
    </row>
    <row r="14" spans="1:36" x14ac:dyDescent="0.25">
      <c r="A14" s="4" t="s">
        <v>75</v>
      </c>
      <c r="B14" s="4"/>
      <c r="C14" s="4"/>
      <c r="D14" s="4"/>
      <c r="E14" s="4"/>
      <c r="F14" s="4"/>
      <c r="G14" s="4" t="s">
        <v>76</v>
      </c>
      <c r="H14" s="7">
        <f>SUM(H10:H13)</f>
        <v>18.554216867469879</v>
      </c>
      <c r="I14" s="7"/>
      <c r="J14" s="7">
        <f>H14/20*100</f>
        <v>92.771084337349393</v>
      </c>
      <c r="N14" s="4" t="s">
        <v>75</v>
      </c>
      <c r="O14" s="4"/>
      <c r="P14" s="4"/>
      <c r="Q14" s="4"/>
      <c r="R14" s="4"/>
      <c r="S14" s="4"/>
      <c r="T14" s="4" t="s">
        <v>76</v>
      </c>
      <c r="U14" s="7">
        <f>SUM(U10:U13)</f>
        <v>18.706521739130434</v>
      </c>
      <c r="V14" s="7"/>
      <c r="W14" s="7">
        <f>U14/20*100</f>
        <v>93.532608695652158</v>
      </c>
      <c r="AA14" s="4" t="s">
        <v>75</v>
      </c>
      <c r="AB14" s="4"/>
      <c r="AC14" s="4"/>
      <c r="AD14" s="4"/>
      <c r="AE14" s="4"/>
      <c r="AF14" s="4"/>
      <c r="AG14" s="4" t="s">
        <v>76</v>
      </c>
      <c r="AH14" s="4">
        <f>SUM(AH10:AH13)</f>
        <v>19.093333333333334</v>
      </c>
      <c r="AI14" s="4"/>
      <c r="AJ14" s="4">
        <f>AH14/20*100</f>
        <v>95.466666666666669</v>
      </c>
    </row>
    <row r="15" spans="1:36" x14ac:dyDescent="0.25">
      <c r="A15" s="4">
        <v>8</v>
      </c>
      <c r="B15" s="4">
        <v>58</v>
      </c>
      <c r="C15" s="4">
        <v>25</v>
      </c>
      <c r="D15" s="4"/>
      <c r="E15" s="4"/>
      <c r="F15" s="4">
        <f t="shared" si="0"/>
        <v>390</v>
      </c>
      <c r="G15" s="4"/>
      <c r="H15" s="7">
        <f>F15/E4</f>
        <v>4.6987951807228914</v>
      </c>
      <c r="I15" s="7"/>
      <c r="J15" s="7"/>
      <c r="N15" s="4">
        <v>8</v>
      </c>
      <c r="O15" s="4">
        <v>69</v>
      </c>
      <c r="P15" s="4">
        <v>23</v>
      </c>
      <c r="Q15" s="4"/>
      <c r="R15" s="4"/>
      <c r="S15" s="4">
        <f t="shared" si="1"/>
        <v>437</v>
      </c>
      <c r="T15" s="4"/>
      <c r="U15" s="7">
        <f>S15/R4</f>
        <v>4.75</v>
      </c>
      <c r="V15" s="7"/>
      <c r="W15" s="7"/>
      <c r="AA15" s="4">
        <v>8</v>
      </c>
      <c r="AB15" s="4">
        <v>59</v>
      </c>
      <c r="AC15" s="4">
        <v>16</v>
      </c>
      <c r="AD15" s="4"/>
      <c r="AE15" s="4"/>
      <c r="AF15" s="4">
        <f t="shared" si="2"/>
        <v>359</v>
      </c>
      <c r="AG15" s="4"/>
      <c r="AH15" s="4">
        <f>AF15/AE4</f>
        <v>4.7866666666666671</v>
      </c>
      <c r="AI15" s="4"/>
      <c r="AJ15" s="4"/>
    </row>
    <row r="16" spans="1:36" x14ac:dyDescent="0.25">
      <c r="A16" s="4">
        <v>9</v>
      </c>
      <c r="B16" s="4">
        <v>53</v>
      </c>
      <c r="C16" s="4">
        <v>30</v>
      </c>
      <c r="D16" s="4"/>
      <c r="E16" s="4"/>
      <c r="F16" s="4">
        <f t="shared" si="0"/>
        <v>385</v>
      </c>
      <c r="G16" s="4"/>
      <c r="H16" s="7">
        <f>F16/E4</f>
        <v>4.6385542168674698</v>
      </c>
      <c r="I16" s="7"/>
      <c r="J16" s="7"/>
      <c r="N16" s="4">
        <v>9</v>
      </c>
      <c r="O16" s="4">
        <v>64</v>
      </c>
      <c r="P16" s="4">
        <v>28</v>
      </c>
      <c r="Q16" s="4"/>
      <c r="R16" s="4"/>
      <c r="S16" s="4">
        <f t="shared" si="1"/>
        <v>432</v>
      </c>
      <c r="T16" s="4"/>
      <c r="U16" s="7">
        <f>S16/R4</f>
        <v>4.6956521739130439</v>
      </c>
      <c r="V16" s="7"/>
      <c r="W16" s="7"/>
      <c r="AA16" s="4">
        <v>9</v>
      </c>
      <c r="AB16" s="4">
        <v>53</v>
      </c>
      <c r="AC16" s="4">
        <v>22</v>
      </c>
      <c r="AD16" s="4"/>
      <c r="AE16" s="4"/>
      <c r="AF16" s="4">
        <f t="shared" si="2"/>
        <v>353</v>
      </c>
      <c r="AG16" s="4"/>
      <c r="AH16" s="4">
        <f>AF16/AE4</f>
        <v>4.706666666666667</v>
      </c>
      <c r="AI16" s="4"/>
      <c r="AJ16" s="4"/>
    </row>
    <row r="17" spans="1:36" x14ac:dyDescent="0.25">
      <c r="A17" s="4">
        <v>10</v>
      </c>
      <c r="B17" s="4">
        <v>59</v>
      </c>
      <c r="C17" s="4">
        <v>24</v>
      </c>
      <c r="D17" s="4"/>
      <c r="E17" s="4"/>
      <c r="F17" s="4">
        <f t="shared" si="0"/>
        <v>391</v>
      </c>
      <c r="G17" s="4"/>
      <c r="H17" s="7">
        <f>F17/E4</f>
        <v>4.7108433734939759</v>
      </c>
      <c r="I17" s="7"/>
      <c r="J17" s="7"/>
      <c r="N17" s="4">
        <v>10</v>
      </c>
      <c r="O17" s="4">
        <v>71</v>
      </c>
      <c r="P17" s="4">
        <v>21</v>
      </c>
      <c r="Q17" s="4"/>
      <c r="R17" s="4"/>
      <c r="S17" s="4">
        <f t="shared" si="1"/>
        <v>439</v>
      </c>
      <c r="T17" s="4"/>
      <c r="U17" s="7">
        <f>S17/R4</f>
        <v>4.7717391304347823</v>
      </c>
      <c r="V17" s="7"/>
      <c r="W17" s="7"/>
      <c r="AA17" s="4">
        <v>10</v>
      </c>
      <c r="AB17" s="4">
        <v>61</v>
      </c>
      <c r="AC17" s="4">
        <v>14</v>
      </c>
      <c r="AD17" s="4"/>
      <c r="AE17" s="4"/>
      <c r="AF17" s="4">
        <f t="shared" si="2"/>
        <v>361</v>
      </c>
      <c r="AG17" s="4"/>
      <c r="AH17" s="4">
        <f>AF17/AE4</f>
        <v>4.8133333333333335</v>
      </c>
      <c r="AI17" s="4"/>
      <c r="AJ17" s="4"/>
    </row>
    <row r="18" spans="1:36" x14ac:dyDescent="0.25">
      <c r="A18" s="4">
        <v>11</v>
      </c>
      <c r="B18" s="4">
        <v>59</v>
      </c>
      <c r="C18" s="4">
        <v>24</v>
      </c>
      <c r="D18" s="4"/>
      <c r="E18" s="4"/>
      <c r="F18" s="4">
        <f t="shared" si="0"/>
        <v>391</v>
      </c>
      <c r="G18" s="4"/>
      <c r="H18" s="7">
        <f>F18/E4</f>
        <v>4.7108433734939759</v>
      </c>
      <c r="I18" s="7"/>
      <c r="J18" s="7"/>
      <c r="N18" s="4">
        <v>11</v>
      </c>
      <c r="O18" s="4">
        <v>63</v>
      </c>
      <c r="P18" s="4">
        <v>29</v>
      </c>
      <c r="Q18" s="4"/>
      <c r="R18" s="4"/>
      <c r="S18" s="4">
        <f t="shared" si="1"/>
        <v>431</v>
      </c>
      <c r="T18" s="4"/>
      <c r="U18" s="7">
        <f>S18/R4</f>
        <v>4.6847826086956523</v>
      </c>
      <c r="V18" s="7"/>
      <c r="W18" s="7"/>
      <c r="AA18" s="4">
        <v>11</v>
      </c>
      <c r="AB18" s="4">
        <v>68</v>
      </c>
      <c r="AC18" s="4">
        <v>7</v>
      </c>
      <c r="AD18" s="4"/>
      <c r="AE18" s="4"/>
      <c r="AF18" s="4">
        <f t="shared" si="2"/>
        <v>368</v>
      </c>
      <c r="AG18" s="4"/>
      <c r="AH18" s="4">
        <f>AF18/AE4</f>
        <v>4.9066666666666663</v>
      </c>
      <c r="AI18" s="4"/>
      <c r="AJ18" s="4"/>
    </row>
    <row r="19" spans="1:36" x14ac:dyDescent="0.25">
      <c r="A19" s="4">
        <v>12</v>
      </c>
      <c r="B19" s="4">
        <v>56</v>
      </c>
      <c r="C19" s="4">
        <v>27</v>
      </c>
      <c r="D19" s="4"/>
      <c r="E19" s="4"/>
      <c r="F19" s="4">
        <f t="shared" si="0"/>
        <v>388</v>
      </c>
      <c r="G19" s="4"/>
      <c r="H19" s="7">
        <f>F19/E4</f>
        <v>4.6746987951807233</v>
      </c>
      <c r="I19" s="7"/>
      <c r="J19" s="7"/>
      <c r="N19" s="4">
        <v>12</v>
      </c>
      <c r="O19" s="4">
        <v>47</v>
      </c>
      <c r="P19" s="4">
        <v>45</v>
      </c>
      <c r="Q19" s="4"/>
      <c r="R19" s="4"/>
      <c r="S19" s="4">
        <f t="shared" si="1"/>
        <v>415</v>
      </c>
      <c r="T19" s="4"/>
      <c r="U19" s="7">
        <f>S19/R4</f>
        <v>4.5108695652173916</v>
      </c>
      <c r="V19" s="7"/>
      <c r="W19" s="7"/>
      <c r="AA19" s="4">
        <v>12</v>
      </c>
      <c r="AB19" s="4">
        <v>38</v>
      </c>
      <c r="AC19" s="4">
        <v>37</v>
      </c>
      <c r="AD19" s="4"/>
      <c r="AE19" s="4"/>
      <c r="AF19" s="4">
        <f t="shared" si="2"/>
        <v>338</v>
      </c>
      <c r="AG19" s="4"/>
      <c r="AH19" s="4">
        <f>AF19/AE4</f>
        <v>4.5066666666666668</v>
      </c>
      <c r="AI19" s="4"/>
      <c r="AJ19" s="4"/>
    </row>
    <row r="20" spans="1:36" x14ac:dyDescent="0.25">
      <c r="A20" s="4">
        <v>13</v>
      </c>
      <c r="B20" s="4">
        <v>53</v>
      </c>
      <c r="C20" s="4">
        <v>30</v>
      </c>
      <c r="D20" s="4"/>
      <c r="E20" s="4"/>
      <c r="F20" s="4">
        <f t="shared" si="0"/>
        <v>385</v>
      </c>
      <c r="G20" s="4"/>
      <c r="H20" s="7">
        <f>F20/E4</f>
        <v>4.6385542168674698</v>
      </c>
      <c r="I20" s="7"/>
      <c r="J20" s="7"/>
      <c r="N20" s="4">
        <v>13</v>
      </c>
      <c r="O20" s="4">
        <v>57</v>
      </c>
      <c r="P20" s="4">
        <v>35</v>
      </c>
      <c r="Q20" s="4"/>
      <c r="R20" s="4"/>
      <c r="S20" s="4">
        <f t="shared" si="1"/>
        <v>425</v>
      </c>
      <c r="T20" s="4"/>
      <c r="U20" s="7">
        <f>S20/R4</f>
        <v>4.6195652173913047</v>
      </c>
      <c r="V20" s="7"/>
      <c r="W20" s="7"/>
      <c r="AA20" s="4">
        <v>13</v>
      </c>
      <c r="AB20" s="4">
        <v>50</v>
      </c>
      <c r="AC20" s="4">
        <v>25</v>
      </c>
      <c r="AD20" s="4"/>
      <c r="AE20" s="4"/>
      <c r="AF20" s="4">
        <f t="shared" si="2"/>
        <v>350</v>
      </c>
      <c r="AG20" s="4"/>
      <c r="AH20" s="4">
        <f>AF20/AE4</f>
        <v>4.666666666666667</v>
      </c>
      <c r="AI20" s="4"/>
      <c r="AJ20" s="4"/>
    </row>
    <row r="21" spans="1:36" x14ac:dyDescent="0.25">
      <c r="A21" s="4" t="s">
        <v>75</v>
      </c>
      <c r="B21" s="4"/>
      <c r="C21" s="4"/>
      <c r="D21" s="4"/>
      <c r="E21" s="4"/>
      <c r="F21" s="4"/>
      <c r="G21" s="4" t="s">
        <v>76</v>
      </c>
      <c r="H21" s="7">
        <f>SUM(H15:H20)</f>
        <v>28.072289156626507</v>
      </c>
      <c r="I21" s="7"/>
      <c r="J21" s="7">
        <f>H21/30*100</f>
        <v>93.574297188755011</v>
      </c>
      <c r="N21" s="4" t="s">
        <v>75</v>
      </c>
      <c r="O21" s="4"/>
      <c r="P21" s="4"/>
      <c r="Q21" s="4"/>
      <c r="R21" s="4"/>
      <c r="S21" s="4"/>
      <c r="T21" s="4" t="s">
        <v>76</v>
      </c>
      <c r="U21" s="7">
        <f>SUM(U15:U20)</f>
        <v>28.032608695652172</v>
      </c>
      <c r="V21" s="7"/>
      <c r="W21" s="7">
        <f>U21/30*100</f>
        <v>93.442028985507235</v>
      </c>
      <c r="AA21" s="4" t="s">
        <v>75</v>
      </c>
      <c r="AB21" s="4"/>
      <c r="AC21" s="4"/>
      <c r="AD21" s="4"/>
      <c r="AE21" s="4"/>
      <c r="AF21" s="4"/>
      <c r="AG21" s="4" t="s">
        <v>76</v>
      </c>
      <c r="AH21" s="4">
        <f>SUM(AH15:AH20)</f>
        <v>28.38666666666667</v>
      </c>
      <c r="AI21" s="4"/>
      <c r="AJ21" s="4">
        <f>AH21/30*100</f>
        <v>94.622222222222234</v>
      </c>
    </row>
    <row r="22" spans="1:36" x14ac:dyDescent="0.25">
      <c r="A22" s="4">
        <v>14</v>
      </c>
      <c r="B22" s="4">
        <v>53</v>
      </c>
      <c r="C22" s="4">
        <v>30</v>
      </c>
      <c r="D22" s="4"/>
      <c r="E22" s="4"/>
      <c r="F22" s="4">
        <f t="shared" si="0"/>
        <v>385</v>
      </c>
      <c r="G22" s="4"/>
      <c r="H22" s="7">
        <f>F22/E4</f>
        <v>4.6385542168674698</v>
      </c>
      <c r="I22" s="7"/>
      <c r="J22" s="7"/>
      <c r="N22" s="4">
        <v>14</v>
      </c>
      <c r="O22" s="4">
        <v>62</v>
      </c>
      <c r="P22" s="4">
        <v>30</v>
      </c>
      <c r="Q22" s="4"/>
      <c r="R22" s="4"/>
      <c r="S22" s="4">
        <f t="shared" si="1"/>
        <v>430</v>
      </c>
      <c r="T22" s="4"/>
      <c r="U22" s="7">
        <f>S22/R4</f>
        <v>4.6739130434782608</v>
      </c>
      <c r="V22" s="7"/>
      <c r="W22" s="7"/>
      <c r="AA22" s="4">
        <v>14</v>
      </c>
      <c r="AB22" s="4">
        <v>61</v>
      </c>
      <c r="AC22" s="4">
        <v>14</v>
      </c>
      <c r="AD22" s="4"/>
      <c r="AE22" s="4"/>
      <c r="AF22" s="4">
        <f t="shared" si="2"/>
        <v>361</v>
      </c>
      <c r="AG22" s="4"/>
      <c r="AH22" s="4">
        <f>AF22/AE4</f>
        <v>4.8133333333333335</v>
      </c>
      <c r="AI22" s="4"/>
      <c r="AJ22" s="4"/>
    </row>
    <row r="23" spans="1:36" x14ac:dyDescent="0.25">
      <c r="A23" s="4">
        <v>15</v>
      </c>
      <c r="B23" s="4">
        <v>48</v>
      </c>
      <c r="C23" s="4">
        <v>35</v>
      </c>
      <c r="D23" s="4"/>
      <c r="E23" s="4"/>
      <c r="F23" s="4">
        <f t="shared" si="0"/>
        <v>380</v>
      </c>
      <c r="G23" s="4"/>
      <c r="H23" s="7">
        <f>F23/E4</f>
        <v>4.5783132530120483</v>
      </c>
      <c r="I23" s="7"/>
      <c r="J23" s="7"/>
      <c r="N23" s="4">
        <v>15</v>
      </c>
      <c r="O23" s="4">
        <v>55</v>
      </c>
      <c r="P23" s="4">
        <v>37</v>
      </c>
      <c r="Q23" s="4"/>
      <c r="R23" s="4"/>
      <c r="S23" s="4">
        <f t="shared" si="1"/>
        <v>423</v>
      </c>
      <c r="T23" s="4"/>
      <c r="U23" s="7">
        <f>S23/R4</f>
        <v>4.5978260869565215</v>
      </c>
      <c r="V23" s="7"/>
      <c r="W23" s="7"/>
      <c r="AA23" s="4">
        <v>15</v>
      </c>
      <c r="AB23" s="4">
        <v>48</v>
      </c>
      <c r="AC23" s="4">
        <v>27</v>
      </c>
      <c r="AD23" s="4"/>
      <c r="AE23" s="4"/>
      <c r="AF23" s="4">
        <f t="shared" si="2"/>
        <v>348</v>
      </c>
      <c r="AG23" s="4"/>
      <c r="AH23" s="4">
        <f>AF23/AE4</f>
        <v>4.6399999999999997</v>
      </c>
      <c r="AI23" s="4"/>
      <c r="AJ23" s="4"/>
    </row>
    <row r="24" spans="1:36" x14ac:dyDescent="0.25">
      <c r="A24" s="4">
        <v>16</v>
      </c>
      <c r="B24" s="4">
        <v>53</v>
      </c>
      <c r="C24" s="4">
        <v>30</v>
      </c>
      <c r="D24" s="4"/>
      <c r="E24" s="4"/>
      <c r="F24" s="4">
        <f t="shared" si="0"/>
        <v>385</v>
      </c>
      <c r="G24" s="4"/>
      <c r="H24" s="7">
        <f>F24/E4</f>
        <v>4.6385542168674698</v>
      </c>
      <c r="I24" s="7"/>
      <c r="J24" s="7"/>
      <c r="N24" s="4">
        <v>16</v>
      </c>
      <c r="O24" s="4">
        <v>67</v>
      </c>
      <c r="P24" s="4">
        <v>25</v>
      </c>
      <c r="Q24" s="4"/>
      <c r="R24" s="4"/>
      <c r="S24" s="4">
        <f t="shared" si="1"/>
        <v>435</v>
      </c>
      <c r="T24" s="4"/>
      <c r="U24" s="7">
        <f>S24/R4</f>
        <v>4.7282608695652177</v>
      </c>
      <c r="V24" s="7"/>
      <c r="W24" s="7"/>
      <c r="AA24" s="4">
        <v>16</v>
      </c>
      <c r="AB24" s="4">
        <v>54</v>
      </c>
      <c r="AC24" s="4">
        <v>20</v>
      </c>
      <c r="AD24" s="4">
        <v>1</v>
      </c>
      <c r="AE24" s="4"/>
      <c r="AF24" s="4">
        <f t="shared" si="2"/>
        <v>353</v>
      </c>
      <c r="AG24" s="4"/>
      <c r="AH24" s="4">
        <f>AF24/AE4</f>
        <v>4.706666666666667</v>
      </c>
      <c r="AI24" s="4"/>
      <c r="AJ24" s="4"/>
    </row>
    <row r="25" spans="1:36" x14ac:dyDescent="0.25">
      <c r="A25" s="4" t="s">
        <v>75</v>
      </c>
      <c r="B25" s="4"/>
      <c r="C25" s="4"/>
      <c r="D25" s="4"/>
      <c r="E25" s="4"/>
      <c r="F25" s="4"/>
      <c r="G25" s="4" t="s">
        <v>76</v>
      </c>
      <c r="H25" s="7">
        <f>SUM(H22:H24)</f>
        <v>13.855421686746986</v>
      </c>
      <c r="I25" s="7"/>
      <c r="J25" s="7">
        <f>H25/15*100</f>
        <v>92.36947791164657</v>
      </c>
      <c r="N25" s="4" t="s">
        <v>75</v>
      </c>
      <c r="O25" s="4"/>
      <c r="P25" s="4"/>
      <c r="Q25" s="4"/>
      <c r="R25" s="4"/>
      <c r="S25" s="4"/>
      <c r="T25" s="4" t="s">
        <v>76</v>
      </c>
      <c r="U25" s="7">
        <f>SUM(U22:U24)</f>
        <v>14</v>
      </c>
      <c r="V25" s="7"/>
      <c r="W25" s="7">
        <f>U25/15*100</f>
        <v>93.333333333333329</v>
      </c>
      <c r="AA25" s="4" t="s">
        <v>75</v>
      </c>
      <c r="AB25" s="4"/>
      <c r="AC25" s="4"/>
      <c r="AD25" s="4"/>
      <c r="AE25" s="4"/>
      <c r="AF25" s="4"/>
      <c r="AG25" s="4" t="s">
        <v>76</v>
      </c>
      <c r="AH25" s="4">
        <f>SUM(AH22:AH24)</f>
        <v>14.16</v>
      </c>
      <c r="AI25" s="4"/>
      <c r="AJ25" s="4">
        <f>AH25/15*100</f>
        <v>94.4</v>
      </c>
    </row>
    <row r="26" spans="1:36" x14ac:dyDescent="0.25">
      <c r="A26" s="4">
        <v>17</v>
      </c>
      <c r="B26" s="4">
        <v>58</v>
      </c>
      <c r="C26" s="4">
        <v>25</v>
      </c>
      <c r="D26" s="4"/>
      <c r="E26" s="4"/>
      <c r="F26" s="4">
        <f t="shared" si="0"/>
        <v>390</v>
      </c>
      <c r="G26" s="4"/>
      <c r="H26" s="7">
        <f>F26/E4</f>
        <v>4.6987951807228914</v>
      </c>
      <c r="I26" s="7"/>
      <c r="J26" s="7"/>
      <c r="N26" s="4">
        <v>17</v>
      </c>
      <c r="O26" s="4">
        <v>66</v>
      </c>
      <c r="P26" s="4">
        <v>26</v>
      </c>
      <c r="Q26" s="4"/>
      <c r="R26" s="4"/>
      <c r="S26" s="4">
        <f t="shared" si="1"/>
        <v>434</v>
      </c>
      <c r="T26" s="4"/>
      <c r="U26" s="7">
        <f>S26/R4</f>
        <v>4.7173913043478262</v>
      </c>
      <c r="V26" s="7"/>
      <c r="W26" s="7"/>
      <c r="AA26" s="4">
        <v>17</v>
      </c>
      <c r="AB26" s="4">
        <v>58</v>
      </c>
      <c r="AC26" s="4">
        <v>17</v>
      </c>
      <c r="AD26" s="4"/>
      <c r="AE26" s="4"/>
      <c r="AF26" s="4">
        <f t="shared" si="2"/>
        <v>358</v>
      </c>
      <c r="AG26" s="4"/>
      <c r="AH26" s="4">
        <f>AF26/AE4</f>
        <v>4.7733333333333334</v>
      </c>
      <c r="AI26" s="4"/>
      <c r="AJ26" s="4"/>
    </row>
    <row r="27" spans="1:36" x14ac:dyDescent="0.25">
      <c r="A27" s="4">
        <v>18</v>
      </c>
      <c r="B27" s="4">
        <v>58</v>
      </c>
      <c r="C27" s="4">
        <v>25</v>
      </c>
      <c r="D27" s="4"/>
      <c r="E27" s="4"/>
      <c r="F27" s="4">
        <f t="shared" si="0"/>
        <v>390</v>
      </c>
      <c r="G27" s="4"/>
      <c r="H27" s="7">
        <f>F27/E4</f>
        <v>4.6987951807228914</v>
      </c>
      <c r="I27" s="7"/>
      <c r="J27" s="7"/>
      <c r="N27" s="4">
        <v>18</v>
      </c>
      <c r="O27" s="4">
        <v>56</v>
      </c>
      <c r="P27" s="4">
        <v>36</v>
      </c>
      <c r="Q27" s="4"/>
      <c r="R27" s="4"/>
      <c r="S27" s="4">
        <f t="shared" si="1"/>
        <v>424</v>
      </c>
      <c r="T27" s="4"/>
      <c r="U27" s="7">
        <f>S27/R4</f>
        <v>4.6086956521739131</v>
      </c>
      <c r="V27" s="7"/>
      <c r="W27" s="7"/>
      <c r="AA27" s="4">
        <v>18</v>
      </c>
      <c r="AB27" s="4">
        <v>47</v>
      </c>
      <c r="AC27" s="4">
        <v>28</v>
      </c>
      <c r="AD27" s="4"/>
      <c r="AE27" s="4"/>
      <c r="AF27" s="4">
        <f t="shared" si="2"/>
        <v>347</v>
      </c>
      <c r="AG27" s="4"/>
      <c r="AH27" s="4">
        <f>AF27/AE4</f>
        <v>4.6266666666666669</v>
      </c>
      <c r="AI27" s="4"/>
      <c r="AJ27" s="4"/>
    </row>
    <row r="28" spans="1:36" x14ac:dyDescent="0.25">
      <c r="A28" s="4">
        <v>19</v>
      </c>
      <c r="B28" s="4">
        <v>56</v>
      </c>
      <c r="C28" s="4">
        <v>27</v>
      </c>
      <c r="D28" s="4"/>
      <c r="E28" s="4"/>
      <c r="F28" s="4">
        <f t="shared" si="0"/>
        <v>388</v>
      </c>
      <c r="G28" s="4"/>
      <c r="H28" s="7">
        <f>F28/E4</f>
        <v>4.6746987951807233</v>
      </c>
      <c r="I28" s="7"/>
      <c r="J28" s="7"/>
      <c r="N28" s="4">
        <v>19</v>
      </c>
      <c r="O28" s="4">
        <v>54</v>
      </c>
      <c r="P28" s="4">
        <v>38</v>
      </c>
      <c r="Q28" s="4"/>
      <c r="R28" s="4"/>
      <c r="S28" s="4">
        <f t="shared" si="1"/>
        <v>422</v>
      </c>
      <c r="T28" s="4"/>
      <c r="U28" s="7">
        <f>S28/R4</f>
        <v>4.5869565217391308</v>
      </c>
      <c r="V28" s="7"/>
      <c r="W28" s="7"/>
      <c r="AA28" s="4">
        <v>19</v>
      </c>
      <c r="AB28" s="4">
        <v>40</v>
      </c>
      <c r="AC28" s="4">
        <v>35</v>
      </c>
      <c r="AD28" s="4"/>
      <c r="AE28" s="4"/>
      <c r="AF28" s="4">
        <f t="shared" si="2"/>
        <v>340</v>
      </c>
      <c r="AG28" s="4"/>
      <c r="AH28" s="4">
        <f>AF28/AE4</f>
        <v>4.5333333333333332</v>
      </c>
      <c r="AI28" s="4"/>
      <c r="AJ28" s="4"/>
    </row>
    <row r="29" spans="1:36" x14ac:dyDescent="0.25">
      <c r="A29" s="4">
        <v>20</v>
      </c>
      <c r="B29" s="4">
        <v>57</v>
      </c>
      <c r="C29" s="4">
        <v>26</v>
      </c>
      <c r="D29" s="4"/>
      <c r="E29" s="4"/>
      <c r="F29" s="4">
        <f t="shared" si="0"/>
        <v>389</v>
      </c>
      <c r="G29" s="4"/>
      <c r="H29" s="7">
        <f>F29/E4</f>
        <v>4.6867469879518069</v>
      </c>
      <c r="I29" s="7"/>
      <c r="J29" s="7"/>
      <c r="N29" s="4">
        <v>20</v>
      </c>
      <c r="O29" s="4">
        <v>56</v>
      </c>
      <c r="P29" s="4">
        <v>36</v>
      </c>
      <c r="Q29" s="4"/>
      <c r="R29" s="4"/>
      <c r="S29" s="4">
        <f t="shared" si="1"/>
        <v>424</v>
      </c>
      <c r="T29" s="4"/>
      <c r="U29" s="7">
        <f>S29/R4</f>
        <v>4.6086956521739131</v>
      </c>
      <c r="V29" s="7"/>
      <c r="W29" s="7"/>
      <c r="AA29" s="4">
        <v>20</v>
      </c>
      <c r="AB29" s="4">
        <v>63</v>
      </c>
      <c r="AC29" s="4">
        <v>12</v>
      </c>
      <c r="AD29" s="4"/>
      <c r="AE29" s="4"/>
      <c r="AF29" s="4">
        <f t="shared" si="2"/>
        <v>363</v>
      </c>
      <c r="AG29" s="4"/>
      <c r="AH29" s="4">
        <f>AF29/AE4</f>
        <v>4.84</v>
      </c>
      <c r="AI29" s="4"/>
      <c r="AJ29" s="4"/>
    </row>
    <row r="30" spans="1:36" x14ac:dyDescent="0.25">
      <c r="A30" s="4">
        <v>21</v>
      </c>
      <c r="B30" s="4">
        <v>58</v>
      </c>
      <c r="C30" s="4">
        <v>25</v>
      </c>
      <c r="D30" s="4"/>
      <c r="E30" s="4"/>
      <c r="F30" s="4">
        <f t="shared" si="0"/>
        <v>390</v>
      </c>
      <c r="G30" s="4"/>
      <c r="H30" s="7">
        <f>F30/E4</f>
        <v>4.6987951807228914</v>
      </c>
      <c r="I30" s="7"/>
      <c r="J30" s="7"/>
      <c r="N30" s="4">
        <v>21</v>
      </c>
      <c r="O30" s="4">
        <v>73</v>
      </c>
      <c r="P30" s="4">
        <v>19</v>
      </c>
      <c r="Q30" s="4"/>
      <c r="R30" s="4"/>
      <c r="S30" s="4">
        <f t="shared" si="1"/>
        <v>441</v>
      </c>
      <c r="T30" s="4"/>
      <c r="U30" s="7">
        <f>S30/R4</f>
        <v>4.7934782608695654</v>
      </c>
      <c r="V30" s="7"/>
      <c r="W30" s="7"/>
      <c r="AA30" s="4">
        <v>21</v>
      </c>
      <c r="AB30" s="4">
        <v>56</v>
      </c>
      <c r="AC30" s="4">
        <v>19</v>
      </c>
      <c r="AD30" s="4"/>
      <c r="AE30" s="4"/>
      <c r="AF30" s="4">
        <f t="shared" si="2"/>
        <v>356</v>
      </c>
      <c r="AG30" s="4"/>
      <c r="AH30" s="4">
        <f>AF30/AE4</f>
        <v>4.746666666666667</v>
      </c>
      <c r="AI30" s="4"/>
      <c r="AJ30" s="4"/>
    </row>
    <row r="31" spans="1:36" x14ac:dyDescent="0.25">
      <c r="A31" s="4" t="s">
        <v>75</v>
      </c>
      <c r="B31" s="4"/>
      <c r="C31" s="4"/>
      <c r="D31" s="4"/>
      <c r="E31" s="4"/>
      <c r="F31" s="4"/>
      <c r="G31" s="4" t="s">
        <v>76</v>
      </c>
      <c r="H31" s="7">
        <f>SUM(H26:H30)</f>
        <v>23.457831325301207</v>
      </c>
      <c r="I31" s="7"/>
      <c r="J31" s="7">
        <f>H31/25*100</f>
        <v>93.831325301204828</v>
      </c>
      <c r="N31" s="4" t="s">
        <v>75</v>
      </c>
      <c r="O31" s="4"/>
      <c r="P31" s="4"/>
      <c r="Q31" s="4"/>
      <c r="R31" s="4"/>
      <c r="S31" s="4"/>
      <c r="T31" s="4" t="s">
        <v>76</v>
      </c>
      <c r="U31" s="7">
        <f>SUM(U26:U30)</f>
        <v>23.315217391304348</v>
      </c>
      <c r="V31" s="7"/>
      <c r="W31" s="7">
        <f>U31/25*100</f>
        <v>93.260869565217391</v>
      </c>
      <c r="AA31" s="4" t="s">
        <v>75</v>
      </c>
      <c r="AB31" s="4"/>
      <c r="AC31" s="4"/>
      <c r="AD31" s="4"/>
      <c r="AE31" s="4"/>
      <c r="AF31" s="4"/>
      <c r="AG31" s="4" t="s">
        <v>76</v>
      </c>
      <c r="AH31" s="4">
        <f>SUM(AH26:AH30)</f>
        <v>23.52</v>
      </c>
      <c r="AI31" s="4"/>
      <c r="AJ31" s="4">
        <f>AH31/25*100</f>
        <v>94.08</v>
      </c>
    </row>
    <row r="33" spans="1:22" ht="18.75" x14ac:dyDescent="0.3">
      <c r="C33" s="76" t="s">
        <v>116</v>
      </c>
      <c r="D33" s="76"/>
      <c r="E33" s="76"/>
      <c r="F33" s="76"/>
      <c r="G33" s="76"/>
      <c r="H33" s="76"/>
    </row>
    <row r="34" spans="1:22" x14ac:dyDescent="0.25">
      <c r="B34" s="23"/>
      <c r="C34" s="23"/>
      <c r="D34" s="23" t="s">
        <v>87</v>
      </c>
      <c r="E34" s="23"/>
      <c r="F34" s="23"/>
      <c r="G34" s="23"/>
      <c r="H34" s="23"/>
      <c r="I34" s="23"/>
      <c r="J34" s="23"/>
      <c r="K34" s="23"/>
    </row>
    <row r="35" spans="1:22" x14ac:dyDescent="0.25">
      <c r="A35" s="28"/>
      <c r="B35" s="28"/>
      <c r="C35" s="28"/>
      <c r="D35" s="28" t="s">
        <v>68</v>
      </c>
      <c r="E35" s="6">
        <f>85+66</f>
        <v>151</v>
      </c>
      <c r="F35" s="28"/>
      <c r="G35" s="28"/>
      <c r="H35" s="28"/>
      <c r="I35" s="28"/>
      <c r="J35" s="28"/>
      <c r="K35" s="29"/>
      <c r="L35" s="29"/>
    </row>
    <row r="36" spans="1:22" ht="15.75" x14ac:dyDescent="0.25">
      <c r="A36" s="30" t="s">
        <v>69</v>
      </c>
      <c r="B36" s="30" t="s">
        <v>70</v>
      </c>
      <c r="C36" s="30" t="s">
        <v>71</v>
      </c>
      <c r="D36" s="30" t="s">
        <v>72</v>
      </c>
      <c r="E36" s="30"/>
      <c r="F36" s="30" t="s">
        <v>73</v>
      </c>
      <c r="G36" s="30"/>
      <c r="H36" s="30" t="s">
        <v>74</v>
      </c>
      <c r="I36" s="30"/>
      <c r="J36" s="30" t="s">
        <v>77</v>
      </c>
      <c r="K36" s="29"/>
      <c r="L36" s="29"/>
      <c r="N36" s="70" t="s">
        <v>94</v>
      </c>
      <c r="O36" s="70"/>
      <c r="P36" s="70"/>
      <c r="Q36" s="70"/>
      <c r="R36" s="70"/>
      <c r="S36" s="70"/>
      <c r="T36" s="70"/>
      <c r="U36" s="70"/>
      <c r="V36" s="70"/>
    </row>
    <row r="37" spans="1:22" ht="15.75" x14ac:dyDescent="0.25">
      <c r="A37" s="30">
        <v>1</v>
      </c>
      <c r="B37" s="30">
        <f>47+42</f>
        <v>89</v>
      </c>
      <c r="C37" s="30">
        <f>38+24</f>
        <v>62</v>
      </c>
      <c r="D37" s="30"/>
      <c r="E37" s="30">
        <f t="shared" ref="E37:E61" si="3">B37+C37+D37</f>
        <v>151</v>
      </c>
      <c r="F37" s="30">
        <f>B37*5+C37*4+D37*3</f>
        <v>693</v>
      </c>
      <c r="G37" s="30"/>
      <c r="H37" s="31">
        <f>F37/E35</f>
        <v>4.5894039735099339</v>
      </c>
      <c r="I37" s="31"/>
      <c r="J37" s="31"/>
      <c r="K37" s="29"/>
      <c r="L37" s="29"/>
      <c r="N37" s="67" t="s">
        <v>95</v>
      </c>
      <c r="O37" s="68"/>
      <c r="P37" s="68"/>
      <c r="Q37" s="69"/>
      <c r="R37" s="67" t="s">
        <v>96</v>
      </c>
      <c r="S37" s="68"/>
      <c r="T37" s="68"/>
      <c r="U37" s="68"/>
    </row>
    <row r="38" spans="1:22" ht="15.75" x14ac:dyDescent="0.25">
      <c r="A38" s="30">
        <v>2</v>
      </c>
      <c r="B38" s="30">
        <f>44+39</f>
        <v>83</v>
      </c>
      <c r="C38" s="30">
        <f>41+27</f>
        <v>68</v>
      </c>
      <c r="D38" s="30"/>
      <c r="E38" s="30">
        <f t="shared" si="3"/>
        <v>151</v>
      </c>
      <c r="F38" s="30">
        <f>B38*5+C38*4+D38*3</f>
        <v>687</v>
      </c>
      <c r="G38" s="30"/>
      <c r="H38" s="31">
        <f>F38/E35</f>
        <v>4.5496688741721858</v>
      </c>
      <c r="I38" s="31"/>
      <c r="J38" s="31"/>
      <c r="K38" s="29"/>
      <c r="L38" s="29"/>
      <c r="N38" s="67" t="s">
        <v>97</v>
      </c>
      <c r="O38" s="68"/>
      <c r="P38" s="68"/>
      <c r="Q38" s="69"/>
      <c r="R38" s="67" t="s">
        <v>98</v>
      </c>
      <c r="S38" s="68"/>
      <c r="T38" s="68"/>
      <c r="U38" s="68"/>
    </row>
    <row r="39" spans="1:22" ht="15.75" x14ac:dyDescent="0.25">
      <c r="A39" s="30">
        <v>3</v>
      </c>
      <c r="B39" s="30">
        <f>50+40</f>
        <v>90</v>
      </c>
      <c r="C39" s="30">
        <f>35+26</f>
        <v>61</v>
      </c>
      <c r="D39" s="30"/>
      <c r="E39" s="30">
        <f t="shared" si="3"/>
        <v>151</v>
      </c>
      <c r="F39" s="30">
        <f>B39*5+C39*4+D39*3</f>
        <v>694</v>
      </c>
      <c r="G39" s="30"/>
      <c r="H39" s="31">
        <f>F39/E35</f>
        <v>4.5960264900662251</v>
      </c>
      <c r="I39" s="31"/>
      <c r="J39" s="31"/>
      <c r="K39" s="29"/>
      <c r="L39" s="29"/>
      <c r="N39" s="67" t="s">
        <v>99</v>
      </c>
      <c r="O39" s="68"/>
      <c r="P39" s="68"/>
      <c r="Q39" s="69"/>
      <c r="R39" s="67" t="s">
        <v>100</v>
      </c>
      <c r="S39" s="68"/>
      <c r="T39" s="68"/>
      <c r="U39" s="68"/>
    </row>
    <row r="40" spans="1:22" ht="15.75" x14ac:dyDescent="0.25">
      <c r="A40" s="30" t="s">
        <v>75</v>
      </c>
      <c r="B40" s="30"/>
      <c r="C40" s="30"/>
      <c r="D40" s="30"/>
      <c r="E40" s="30">
        <f t="shared" si="3"/>
        <v>0</v>
      </c>
      <c r="F40" s="30"/>
      <c r="G40" s="30" t="s">
        <v>76</v>
      </c>
      <c r="H40" s="31">
        <f>H37+H38+H39</f>
        <v>13.735099337748345</v>
      </c>
      <c r="I40" s="31"/>
      <c r="J40" s="31">
        <f>H40/15*100</f>
        <v>91.567328918322303</v>
      </c>
      <c r="K40" s="29"/>
      <c r="L40" s="29"/>
      <c r="N40" s="67" t="s">
        <v>101</v>
      </c>
      <c r="O40" s="68"/>
      <c r="P40" s="68"/>
      <c r="Q40" s="69"/>
      <c r="R40" s="67" t="s">
        <v>102</v>
      </c>
      <c r="S40" s="68"/>
      <c r="T40" s="68"/>
      <c r="U40" s="68"/>
    </row>
    <row r="41" spans="1:22" ht="15.75" x14ac:dyDescent="0.25">
      <c r="A41" s="30">
        <v>4</v>
      </c>
      <c r="B41" s="30">
        <f>45+50</f>
        <v>95</v>
      </c>
      <c r="C41" s="30">
        <f>40+16</f>
        <v>56</v>
      </c>
      <c r="D41" s="30"/>
      <c r="E41" s="30">
        <f t="shared" si="3"/>
        <v>151</v>
      </c>
      <c r="F41" s="30">
        <f>B41*5+C41*4+D41*3</f>
        <v>699</v>
      </c>
      <c r="G41" s="30"/>
      <c r="H41" s="31">
        <f>F41/E35</f>
        <v>4.629139072847682</v>
      </c>
      <c r="I41" s="31"/>
      <c r="J41" s="31"/>
      <c r="K41" s="29"/>
      <c r="L41" s="29"/>
      <c r="N41" s="67" t="s">
        <v>103</v>
      </c>
      <c r="O41" s="68"/>
      <c r="P41" s="68"/>
      <c r="Q41" s="69"/>
      <c r="R41" s="67" t="s">
        <v>104</v>
      </c>
      <c r="S41" s="68"/>
      <c r="T41" s="68"/>
      <c r="U41" s="68"/>
    </row>
    <row r="42" spans="1:22" x14ac:dyDescent="0.25">
      <c r="A42" s="30">
        <v>5</v>
      </c>
      <c r="B42" s="30">
        <f>55+44</f>
        <v>99</v>
      </c>
      <c r="C42" s="30">
        <f>30+22</f>
        <v>52</v>
      </c>
      <c r="D42" s="30"/>
      <c r="E42" s="30">
        <f t="shared" si="3"/>
        <v>151</v>
      </c>
      <c r="F42" s="30">
        <f>B42*5+C42*4+D42*3</f>
        <v>703</v>
      </c>
      <c r="G42" s="30"/>
      <c r="H42" s="31">
        <f>F42/E35</f>
        <v>4.6556291390728477</v>
      </c>
      <c r="I42" s="31"/>
      <c r="J42" s="31"/>
      <c r="K42" s="29"/>
      <c r="L42" s="29"/>
    </row>
    <row r="43" spans="1:22" x14ac:dyDescent="0.25">
      <c r="A43" s="30">
        <v>6</v>
      </c>
      <c r="B43" s="30">
        <f>52+48</f>
        <v>100</v>
      </c>
      <c r="C43" s="30">
        <f>33+18</f>
        <v>51</v>
      </c>
      <c r="D43" s="30"/>
      <c r="E43" s="30">
        <f t="shared" si="3"/>
        <v>151</v>
      </c>
      <c r="F43" s="30">
        <f>B43*5+C43*4+D43*3</f>
        <v>704</v>
      </c>
      <c r="G43" s="30"/>
      <c r="H43" s="31">
        <f>F43/E35</f>
        <v>4.6622516556291389</v>
      </c>
      <c r="I43" s="31"/>
      <c r="J43" s="31"/>
      <c r="K43" s="29"/>
      <c r="L43" s="29"/>
    </row>
    <row r="44" spans="1:22" x14ac:dyDescent="0.25">
      <c r="A44" s="30">
        <v>7</v>
      </c>
      <c r="B44" s="30">
        <f>60+15</f>
        <v>75</v>
      </c>
      <c r="C44" s="30">
        <f>25+51</f>
        <v>76</v>
      </c>
      <c r="D44" s="30"/>
      <c r="E44" s="30">
        <f t="shared" si="3"/>
        <v>151</v>
      </c>
      <c r="F44" s="30">
        <f>B44*5+C44*4+D44*3</f>
        <v>679</v>
      </c>
      <c r="G44" s="30"/>
      <c r="H44" s="31">
        <f>F44/E35</f>
        <v>4.4966887417218544</v>
      </c>
      <c r="I44" s="31"/>
      <c r="J44" s="31"/>
      <c r="K44" s="29"/>
      <c r="L44" s="29"/>
    </row>
    <row r="45" spans="1:22" x14ac:dyDescent="0.25">
      <c r="A45" s="30" t="s">
        <v>75</v>
      </c>
      <c r="B45" s="30"/>
      <c r="C45" s="30"/>
      <c r="D45" s="30"/>
      <c r="E45" s="30">
        <f t="shared" si="3"/>
        <v>0</v>
      </c>
      <c r="F45" s="30"/>
      <c r="G45" s="30" t="s">
        <v>76</v>
      </c>
      <c r="H45" s="31">
        <f>SUM(H41:H44)</f>
        <v>18.443708609271521</v>
      </c>
      <c r="I45" s="31"/>
      <c r="J45" s="31">
        <f>H45/20*100</f>
        <v>92.21854304635761</v>
      </c>
      <c r="K45" s="29"/>
      <c r="L45" s="29"/>
    </row>
    <row r="46" spans="1:22" x14ac:dyDescent="0.25">
      <c r="A46" s="30">
        <v>8</v>
      </c>
      <c r="B46" s="30">
        <f>63+37</f>
        <v>100</v>
      </c>
      <c r="C46" s="30">
        <f>22+28</f>
        <v>50</v>
      </c>
      <c r="D46" s="30">
        <v>1</v>
      </c>
      <c r="E46" s="30">
        <f t="shared" si="3"/>
        <v>151</v>
      </c>
      <c r="F46" s="30">
        <f t="shared" ref="F46:F51" si="4">B46*5+C46*4+D46*3</f>
        <v>703</v>
      </c>
      <c r="G46" s="30"/>
      <c r="H46" s="31">
        <f>F46/E35</f>
        <v>4.6556291390728477</v>
      </c>
      <c r="I46" s="31"/>
      <c r="J46" s="31"/>
      <c r="K46" s="29"/>
      <c r="L46" s="29"/>
    </row>
    <row r="47" spans="1:22" x14ac:dyDescent="0.25">
      <c r="A47" s="30">
        <v>9</v>
      </c>
      <c r="B47" s="30">
        <f>57+45</f>
        <v>102</v>
      </c>
      <c r="C47" s="30">
        <f>28+21</f>
        <v>49</v>
      </c>
      <c r="D47" s="30"/>
      <c r="E47" s="30">
        <f t="shared" si="3"/>
        <v>151</v>
      </c>
      <c r="F47" s="30">
        <f t="shared" si="4"/>
        <v>706</v>
      </c>
      <c r="G47" s="30"/>
      <c r="H47" s="31">
        <f>F47/E35</f>
        <v>4.6754966887417222</v>
      </c>
      <c r="I47" s="31"/>
      <c r="J47" s="31"/>
      <c r="K47" s="29"/>
      <c r="L47" s="29"/>
    </row>
    <row r="48" spans="1:22" x14ac:dyDescent="0.25">
      <c r="A48" s="30">
        <v>10</v>
      </c>
      <c r="B48" s="30">
        <f>69+37</f>
        <v>106</v>
      </c>
      <c r="C48" s="30">
        <f>16+29</f>
        <v>45</v>
      </c>
      <c r="D48" s="30"/>
      <c r="E48" s="30">
        <f t="shared" si="3"/>
        <v>151</v>
      </c>
      <c r="F48" s="30">
        <f t="shared" si="4"/>
        <v>710</v>
      </c>
      <c r="G48" s="30"/>
      <c r="H48" s="31">
        <f>F48/E35</f>
        <v>4.701986754966887</v>
      </c>
      <c r="I48" s="31"/>
      <c r="J48" s="31"/>
      <c r="K48" s="29"/>
      <c r="L48" s="29"/>
    </row>
    <row r="49" spans="1:12" x14ac:dyDescent="0.25">
      <c r="A49" s="30">
        <v>11</v>
      </c>
      <c r="B49" s="30">
        <f>47+32</f>
        <v>79</v>
      </c>
      <c r="C49" s="30">
        <f>38+34</f>
        <v>72</v>
      </c>
      <c r="D49" s="30"/>
      <c r="E49" s="30">
        <f t="shared" si="3"/>
        <v>151</v>
      </c>
      <c r="F49" s="30">
        <f t="shared" si="4"/>
        <v>683</v>
      </c>
      <c r="G49" s="30"/>
      <c r="H49" s="31">
        <f>F49/E35</f>
        <v>4.5231788079470201</v>
      </c>
      <c r="I49" s="31"/>
      <c r="J49" s="31"/>
      <c r="K49" s="29"/>
      <c r="L49" s="29"/>
    </row>
    <row r="50" spans="1:12" x14ac:dyDescent="0.25">
      <c r="A50" s="30">
        <v>12</v>
      </c>
      <c r="B50" s="30">
        <f>45+48</f>
        <v>93</v>
      </c>
      <c r="C50" s="30">
        <f>40+18</f>
        <v>58</v>
      </c>
      <c r="D50" s="30"/>
      <c r="E50" s="30">
        <f t="shared" si="3"/>
        <v>151</v>
      </c>
      <c r="F50" s="30">
        <f t="shared" si="4"/>
        <v>697</v>
      </c>
      <c r="G50" s="30"/>
      <c r="H50" s="31">
        <f>F50/E35</f>
        <v>4.6158940397350996</v>
      </c>
      <c r="I50" s="31"/>
      <c r="J50" s="31"/>
      <c r="K50" s="29"/>
      <c r="L50" s="29"/>
    </row>
    <row r="51" spans="1:12" x14ac:dyDescent="0.25">
      <c r="A51" s="30">
        <v>13</v>
      </c>
      <c r="B51" s="30">
        <f>45+47</f>
        <v>92</v>
      </c>
      <c r="C51" s="30">
        <f>40+19</f>
        <v>59</v>
      </c>
      <c r="D51" s="30"/>
      <c r="E51" s="30">
        <f t="shared" si="3"/>
        <v>151</v>
      </c>
      <c r="F51" s="30">
        <f t="shared" si="4"/>
        <v>696</v>
      </c>
      <c r="G51" s="30"/>
      <c r="H51" s="31">
        <f>F51/E35</f>
        <v>4.6092715231788075</v>
      </c>
      <c r="I51" s="31"/>
      <c r="J51" s="31"/>
      <c r="K51" s="29"/>
      <c r="L51" s="29"/>
    </row>
    <row r="52" spans="1:12" x14ac:dyDescent="0.25">
      <c r="A52" s="30" t="s">
        <v>75</v>
      </c>
      <c r="B52" s="30"/>
      <c r="C52" s="30"/>
      <c r="D52" s="30"/>
      <c r="E52" s="30">
        <f t="shared" si="3"/>
        <v>0</v>
      </c>
      <c r="F52" s="30"/>
      <c r="G52" s="30" t="s">
        <v>76</v>
      </c>
      <c r="H52" s="31">
        <f>SUM(H46:H51)</f>
        <v>27.781456953642387</v>
      </c>
      <c r="I52" s="31"/>
      <c r="J52" s="31">
        <f>H52/30*100</f>
        <v>92.604856512141282</v>
      </c>
      <c r="K52" s="29"/>
      <c r="L52" s="29"/>
    </row>
    <row r="53" spans="1:12" x14ac:dyDescent="0.25">
      <c r="A53" s="30">
        <v>14</v>
      </c>
      <c r="B53" s="30">
        <f>50+34</f>
        <v>84</v>
      </c>
      <c r="C53" s="30">
        <f>35+32</f>
        <v>67</v>
      </c>
      <c r="D53" s="30"/>
      <c r="E53" s="30">
        <f t="shared" si="3"/>
        <v>151</v>
      </c>
      <c r="F53" s="30">
        <f>B53*5+C53*4+D53*3</f>
        <v>688</v>
      </c>
      <c r="G53" s="30"/>
      <c r="H53" s="31">
        <f>F53/E35</f>
        <v>4.556291390728477</v>
      </c>
      <c r="I53" s="31"/>
      <c r="J53" s="31"/>
      <c r="K53" s="29"/>
      <c r="L53" s="29"/>
    </row>
    <row r="54" spans="1:12" x14ac:dyDescent="0.25">
      <c r="A54" s="30">
        <v>15</v>
      </c>
      <c r="B54" s="30">
        <f>47+42</f>
        <v>89</v>
      </c>
      <c r="C54" s="30">
        <f>38+24</f>
        <v>62</v>
      </c>
      <c r="D54" s="30"/>
      <c r="E54" s="30">
        <f t="shared" si="3"/>
        <v>151</v>
      </c>
      <c r="F54" s="30">
        <f>B54*5+C54*4+D54*3</f>
        <v>693</v>
      </c>
      <c r="G54" s="30"/>
      <c r="H54" s="31">
        <f>F54/E35</f>
        <v>4.5894039735099339</v>
      </c>
      <c r="I54" s="31"/>
      <c r="J54" s="31"/>
      <c r="K54" s="29"/>
      <c r="L54" s="29"/>
    </row>
    <row r="55" spans="1:12" x14ac:dyDescent="0.25">
      <c r="A55" s="30">
        <v>16</v>
      </c>
      <c r="B55" s="30">
        <f>57+39</f>
        <v>96</v>
      </c>
      <c r="C55" s="30">
        <f>28+26</f>
        <v>54</v>
      </c>
      <c r="D55" s="30">
        <v>1</v>
      </c>
      <c r="E55" s="30">
        <f t="shared" si="3"/>
        <v>151</v>
      </c>
      <c r="F55" s="30">
        <f>B55*5+C55*4+D55*3</f>
        <v>699</v>
      </c>
      <c r="G55" s="30"/>
      <c r="H55" s="31">
        <f>F55/E35</f>
        <v>4.629139072847682</v>
      </c>
      <c r="I55" s="31"/>
      <c r="J55" s="31"/>
      <c r="K55" s="29"/>
      <c r="L55" s="29"/>
    </row>
    <row r="56" spans="1:12" x14ac:dyDescent="0.25">
      <c r="A56" s="30" t="s">
        <v>75</v>
      </c>
      <c r="B56" s="30"/>
      <c r="C56" s="30"/>
      <c r="D56" s="30"/>
      <c r="E56" s="30">
        <f t="shared" si="3"/>
        <v>0</v>
      </c>
      <c r="F56" s="30"/>
      <c r="G56" s="30" t="s">
        <v>76</v>
      </c>
      <c r="H56" s="31">
        <f>SUM(H53:H55)</f>
        <v>13.774834437086092</v>
      </c>
      <c r="I56" s="31"/>
      <c r="J56" s="31">
        <f>H56/15*100</f>
        <v>91.832229580573937</v>
      </c>
      <c r="K56" s="29"/>
      <c r="L56" s="29"/>
    </row>
    <row r="57" spans="1:12" x14ac:dyDescent="0.25">
      <c r="A57" s="30">
        <v>17</v>
      </c>
      <c r="B57" s="30">
        <f>52+41</f>
        <v>93</v>
      </c>
      <c r="C57" s="30">
        <f>33+25</f>
        <v>58</v>
      </c>
      <c r="D57" s="30"/>
      <c r="E57" s="30">
        <f t="shared" si="3"/>
        <v>151</v>
      </c>
      <c r="F57" s="30">
        <f>B57*5+C57*4+D57*3</f>
        <v>697</v>
      </c>
      <c r="G57" s="30"/>
      <c r="H57" s="31">
        <f>F57/E35</f>
        <v>4.6158940397350996</v>
      </c>
      <c r="I57" s="31"/>
      <c r="J57" s="31"/>
      <c r="K57" s="29"/>
      <c r="L57" s="29"/>
    </row>
    <row r="58" spans="1:12" x14ac:dyDescent="0.25">
      <c r="A58" s="30">
        <v>18</v>
      </c>
      <c r="B58" s="30">
        <f>57+40</f>
        <v>97</v>
      </c>
      <c r="C58" s="30">
        <f>28+26</f>
        <v>54</v>
      </c>
      <c r="D58" s="30"/>
      <c r="E58" s="30">
        <f t="shared" si="3"/>
        <v>151</v>
      </c>
      <c r="F58" s="30">
        <f>B58*5+C58*4+D58*3</f>
        <v>701</v>
      </c>
      <c r="G58" s="30"/>
      <c r="H58" s="31">
        <f>F58/E35</f>
        <v>4.6423841059602653</v>
      </c>
      <c r="I58" s="31"/>
      <c r="J58" s="31"/>
      <c r="K58" s="29"/>
      <c r="L58" s="29"/>
    </row>
    <row r="59" spans="1:12" x14ac:dyDescent="0.25">
      <c r="A59" s="30">
        <v>19</v>
      </c>
      <c r="B59" s="30">
        <f>53+41</f>
        <v>94</v>
      </c>
      <c r="C59" s="30">
        <f>32+25</f>
        <v>57</v>
      </c>
      <c r="D59" s="30"/>
      <c r="E59" s="30">
        <f t="shared" si="3"/>
        <v>151</v>
      </c>
      <c r="F59" s="30">
        <f>B59*5+C59*4+D59*3</f>
        <v>698</v>
      </c>
      <c r="G59" s="30"/>
      <c r="H59" s="31">
        <f>F59/E35</f>
        <v>4.6225165562913908</v>
      </c>
      <c r="I59" s="31"/>
      <c r="J59" s="31"/>
      <c r="K59" s="29"/>
      <c r="L59" s="29"/>
    </row>
    <row r="60" spans="1:12" x14ac:dyDescent="0.25">
      <c r="A60" s="30">
        <v>20</v>
      </c>
      <c r="B60" s="30">
        <f>56+48</f>
        <v>104</v>
      </c>
      <c r="C60" s="30">
        <f>29+18</f>
        <v>47</v>
      </c>
      <c r="D60" s="30"/>
      <c r="E60" s="30">
        <f t="shared" si="3"/>
        <v>151</v>
      </c>
      <c r="F60" s="30">
        <f>B60*5+C60*4+D60*3</f>
        <v>708</v>
      </c>
      <c r="G60" s="30"/>
      <c r="H60" s="31">
        <f>F60/E35</f>
        <v>4.6887417218543046</v>
      </c>
      <c r="I60" s="31"/>
      <c r="J60" s="31"/>
      <c r="K60" s="29"/>
      <c r="L60" s="29"/>
    </row>
    <row r="61" spans="1:12" x14ac:dyDescent="0.25">
      <c r="A61" s="30">
        <v>21</v>
      </c>
      <c r="B61" s="30">
        <f>72+51</f>
        <v>123</v>
      </c>
      <c r="C61" s="30">
        <f>13+15</f>
        <v>28</v>
      </c>
      <c r="D61" s="30"/>
      <c r="E61" s="30">
        <f t="shared" si="3"/>
        <v>151</v>
      </c>
      <c r="F61" s="30">
        <f>B61*5+C61*4+D61*3</f>
        <v>727</v>
      </c>
      <c r="G61" s="30"/>
      <c r="H61" s="31">
        <f>F61/E35</f>
        <v>4.814569536423841</v>
      </c>
      <c r="I61" s="31"/>
      <c r="J61" s="31"/>
      <c r="K61" s="29"/>
      <c r="L61" s="29"/>
    </row>
    <row r="62" spans="1:12" x14ac:dyDescent="0.25">
      <c r="A62" s="30" t="s">
        <v>75</v>
      </c>
      <c r="B62" s="30"/>
      <c r="C62" s="30"/>
      <c r="D62" s="30"/>
      <c r="E62" s="30"/>
      <c r="F62" s="30"/>
      <c r="G62" s="30" t="s">
        <v>76</v>
      </c>
      <c r="H62" s="31">
        <f>SUM(H57:H61)</f>
        <v>23.384105960264897</v>
      </c>
      <c r="I62" s="31"/>
      <c r="J62" s="31">
        <f>H62/25*100</f>
        <v>93.536423841059587</v>
      </c>
      <c r="K62" s="29"/>
      <c r="L62" s="29"/>
    </row>
  </sheetData>
  <mergeCells count="14">
    <mergeCell ref="N41:Q41"/>
    <mergeCell ref="R41:U41"/>
    <mergeCell ref="N36:V36"/>
    <mergeCell ref="N37:Q37"/>
    <mergeCell ref="R37:U37"/>
    <mergeCell ref="N38:Q38"/>
    <mergeCell ref="R38:U38"/>
    <mergeCell ref="N39:Q39"/>
    <mergeCell ref="R39:U39"/>
    <mergeCell ref="C1:H1"/>
    <mergeCell ref="AC1:AH1"/>
    <mergeCell ref="C33:H33"/>
    <mergeCell ref="N40:Q40"/>
    <mergeCell ref="R40:U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zoomScale="80" zoomScaleNormal="80" workbookViewId="0">
      <selection activeCell="R1" sqref="R1:Y1"/>
    </sheetView>
  </sheetViews>
  <sheetFormatPr defaultRowHeight="15" x14ac:dyDescent="0.25"/>
  <cols>
    <col min="7" max="7" width="13.85546875" customWidth="1"/>
  </cols>
  <sheetData>
    <row r="1" spans="1:38" ht="30" customHeight="1" x14ac:dyDescent="0.25">
      <c r="C1" s="77" t="s">
        <v>120</v>
      </c>
      <c r="D1" s="77"/>
      <c r="E1" s="77"/>
      <c r="F1" s="77"/>
      <c r="G1" s="77"/>
      <c r="H1" s="77"/>
      <c r="I1" s="77"/>
      <c r="R1" s="77" t="s">
        <v>119</v>
      </c>
      <c r="S1" s="77"/>
      <c r="T1" s="77"/>
      <c r="U1" s="77"/>
      <c r="V1" s="77"/>
      <c r="W1" s="77"/>
      <c r="X1" s="77"/>
      <c r="Y1" s="77"/>
    </row>
    <row r="2" spans="1:38" x14ac:dyDescent="0.25">
      <c r="C2" s="20" t="s">
        <v>90</v>
      </c>
      <c r="Q2" t="s">
        <v>91</v>
      </c>
      <c r="S2" s="20" t="s">
        <v>90</v>
      </c>
    </row>
    <row r="3" spans="1:38" x14ac:dyDescent="0.25">
      <c r="A3" s="5"/>
      <c r="B3" s="5"/>
      <c r="C3" s="5"/>
      <c r="D3" s="5" t="s">
        <v>68</v>
      </c>
      <c r="E3" s="6">
        <v>175</v>
      </c>
      <c r="F3" s="5"/>
      <c r="G3" s="5"/>
      <c r="H3" s="5"/>
      <c r="I3" s="5"/>
      <c r="J3" s="5"/>
      <c r="Q3" s="5"/>
      <c r="R3" s="5"/>
      <c r="S3" s="5"/>
      <c r="T3" s="5" t="s">
        <v>68</v>
      </c>
      <c r="U3" s="6">
        <v>23</v>
      </c>
      <c r="V3" s="5"/>
      <c r="W3" s="5"/>
      <c r="X3" s="5"/>
      <c r="Y3" s="5"/>
      <c r="Z3" s="5"/>
    </row>
    <row r="4" spans="1:38" ht="15.75" x14ac:dyDescent="0.25">
      <c r="A4" s="4" t="s">
        <v>69</v>
      </c>
      <c r="B4" s="4" t="s">
        <v>70</v>
      </c>
      <c r="C4" s="4" t="s">
        <v>71</v>
      </c>
      <c r="D4" s="4" t="s">
        <v>72</v>
      </c>
      <c r="E4" s="4"/>
      <c r="F4" s="4" t="s">
        <v>73</v>
      </c>
      <c r="G4" s="4"/>
      <c r="H4" s="4" t="s">
        <v>74</v>
      </c>
      <c r="I4" s="4"/>
      <c r="J4" s="4" t="s">
        <v>77</v>
      </c>
      <c r="Q4" s="4" t="s">
        <v>69</v>
      </c>
      <c r="R4" s="4" t="s">
        <v>70</v>
      </c>
      <c r="S4" s="4" t="s">
        <v>71</v>
      </c>
      <c r="T4" s="4" t="s">
        <v>72</v>
      </c>
      <c r="U4" s="4"/>
      <c r="V4" s="4" t="s">
        <v>73</v>
      </c>
      <c r="W4" s="4"/>
      <c r="X4" s="4" t="s">
        <v>74</v>
      </c>
      <c r="Y4" s="4"/>
      <c r="Z4" s="4" t="s">
        <v>77</v>
      </c>
      <c r="AD4" s="70" t="s">
        <v>94</v>
      </c>
      <c r="AE4" s="70"/>
      <c r="AF4" s="70"/>
      <c r="AG4" s="70"/>
      <c r="AH4" s="70"/>
      <c r="AI4" s="70"/>
      <c r="AJ4" s="70"/>
      <c r="AK4" s="70"/>
      <c r="AL4" s="70"/>
    </row>
    <row r="5" spans="1:38" ht="15.75" x14ac:dyDescent="0.25">
      <c r="A5" s="4">
        <v>1</v>
      </c>
      <c r="B5" s="4">
        <v>129</v>
      </c>
      <c r="C5" s="4">
        <v>46</v>
      </c>
      <c r="D5" s="4"/>
      <c r="E5" s="4"/>
      <c r="F5" s="4">
        <f>B5*5+C5*4+D5*3</f>
        <v>829</v>
      </c>
      <c r="G5" s="4"/>
      <c r="H5" s="7">
        <f>F5/E3</f>
        <v>4.7371428571428575</v>
      </c>
      <c r="I5" s="7"/>
      <c r="J5" s="7"/>
      <c r="Q5" s="4">
        <v>1</v>
      </c>
      <c r="R5" s="4">
        <v>16</v>
      </c>
      <c r="S5" s="4">
        <v>7</v>
      </c>
      <c r="T5" s="4"/>
      <c r="U5" s="4"/>
      <c r="V5" s="4">
        <f>R5*5+S5*4+T5*3</f>
        <v>108</v>
      </c>
      <c r="W5" s="4"/>
      <c r="X5" s="7">
        <f>V5/U3</f>
        <v>4.6956521739130439</v>
      </c>
      <c r="Y5" s="7"/>
      <c r="Z5" s="7"/>
      <c r="AD5" s="67" t="s">
        <v>95</v>
      </c>
      <c r="AE5" s="68"/>
      <c r="AF5" s="68"/>
      <c r="AG5" s="69"/>
      <c r="AH5" s="67" t="s">
        <v>96</v>
      </c>
      <c r="AI5" s="68"/>
      <c r="AJ5" s="68"/>
      <c r="AK5" s="68"/>
    </row>
    <row r="6" spans="1:38" ht="15.75" x14ac:dyDescent="0.25">
      <c r="A6" s="4">
        <v>2</v>
      </c>
      <c r="B6" s="4">
        <v>123</v>
      </c>
      <c r="C6" s="4">
        <v>52</v>
      </c>
      <c r="D6" s="4"/>
      <c r="E6" s="4"/>
      <c r="F6" s="4">
        <f t="shared" ref="F6:F29" si="0">B6*5+C6*4+D6*3</f>
        <v>823</v>
      </c>
      <c r="G6" s="4"/>
      <c r="H6" s="7">
        <f>F6/E3</f>
        <v>4.7028571428571428</v>
      </c>
      <c r="I6" s="7"/>
      <c r="J6" s="7"/>
      <c r="Q6" s="4">
        <v>2</v>
      </c>
      <c r="R6" s="4">
        <v>13</v>
      </c>
      <c r="S6" s="4">
        <v>10</v>
      </c>
      <c r="T6" s="4"/>
      <c r="U6" s="4"/>
      <c r="V6" s="4">
        <f t="shared" ref="V6:V7" si="1">R6*5+S6*4+T6*3</f>
        <v>105</v>
      </c>
      <c r="W6" s="4"/>
      <c r="X6" s="7">
        <f>V6/U3</f>
        <v>4.5652173913043477</v>
      </c>
      <c r="Y6" s="7"/>
      <c r="Z6" s="7"/>
      <c r="AD6" s="67" t="s">
        <v>97</v>
      </c>
      <c r="AE6" s="68"/>
      <c r="AF6" s="68"/>
      <c r="AG6" s="69"/>
      <c r="AH6" s="67" t="s">
        <v>98</v>
      </c>
      <c r="AI6" s="68"/>
      <c r="AJ6" s="68"/>
      <c r="AK6" s="68"/>
    </row>
    <row r="7" spans="1:38" ht="15.75" x14ac:dyDescent="0.25">
      <c r="A7" s="4">
        <v>3</v>
      </c>
      <c r="B7" s="4">
        <v>122</v>
      </c>
      <c r="C7" s="4">
        <v>51</v>
      </c>
      <c r="D7" s="4">
        <v>2</v>
      </c>
      <c r="E7" s="4"/>
      <c r="F7" s="4">
        <f t="shared" si="0"/>
        <v>820</v>
      </c>
      <c r="G7" s="4"/>
      <c r="H7" s="7">
        <f>F7/E3</f>
        <v>4.6857142857142859</v>
      </c>
      <c r="I7" s="7"/>
      <c r="J7" s="7"/>
      <c r="Q7" s="4">
        <v>3</v>
      </c>
      <c r="R7" s="4">
        <v>14</v>
      </c>
      <c r="S7" s="4">
        <v>9</v>
      </c>
      <c r="T7" s="4"/>
      <c r="U7" s="4"/>
      <c r="V7" s="4">
        <f t="shared" si="1"/>
        <v>106</v>
      </c>
      <c r="W7" s="4"/>
      <c r="X7" s="7">
        <f>V7/U3</f>
        <v>4.6086956521739131</v>
      </c>
      <c r="Y7" s="7"/>
      <c r="Z7" s="7"/>
      <c r="AD7" s="67" t="s">
        <v>99</v>
      </c>
      <c r="AE7" s="68"/>
      <c r="AF7" s="68"/>
      <c r="AG7" s="69"/>
      <c r="AH7" s="67" t="s">
        <v>100</v>
      </c>
      <c r="AI7" s="68"/>
      <c r="AJ7" s="68"/>
      <c r="AK7" s="68"/>
    </row>
    <row r="8" spans="1:38" ht="15.75" x14ac:dyDescent="0.25">
      <c r="A8" s="4" t="s">
        <v>75</v>
      </c>
      <c r="B8" s="4"/>
      <c r="C8" s="4"/>
      <c r="D8" s="4"/>
      <c r="E8" s="4"/>
      <c r="F8" s="4"/>
      <c r="G8" s="4" t="s">
        <v>76</v>
      </c>
      <c r="H8" s="7">
        <f>H5+H6+H7</f>
        <v>14.125714285714288</v>
      </c>
      <c r="I8" s="7"/>
      <c r="J8" s="7">
        <f>H8/15*100</f>
        <v>94.171428571428578</v>
      </c>
      <c r="Q8" s="4" t="s">
        <v>75</v>
      </c>
      <c r="R8" s="4"/>
      <c r="S8" s="4"/>
      <c r="T8" s="4"/>
      <c r="U8" s="4"/>
      <c r="V8" s="4"/>
      <c r="W8" s="4" t="s">
        <v>76</v>
      </c>
      <c r="X8" s="7">
        <f>X5+X6+X7</f>
        <v>13.869565217391305</v>
      </c>
      <c r="Y8" s="7"/>
      <c r="Z8" s="7">
        <f>X8/15*100</f>
        <v>92.463768115942031</v>
      </c>
      <c r="AD8" s="67" t="s">
        <v>101</v>
      </c>
      <c r="AE8" s="68"/>
      <c r="AF8" s="68"/>
      <c r="AG8" s="69"/>
      <c r="AH8" s="67" t="s">
        <v>102</v>
      </c>
      <c r="AI8" s="68"/>
      <c r="AJ8" s="68"/>
      <c r="AK8" s="68"/>
    </row>
    <row r="9" spans="1:38" ht="15.75" x14ac:dyDescent="0.25">
      <c r="A9" s="4">
        <v>4</v>
      </c>
      <c r="B9" s="4">
        <v>123</v>
      </c>
      <c r="C9" s="4">
        <v>51</v>
      </c>
      <c r="D9" s="4">
        <v>1</v>
      </c>
      <c r="E9" s="4"/>
      <c r="F9" s="4">
        <f t="shared" si="0"/>
        <v>822</v>
      </c>
      <c r="G9" s="4"/>
      <c r="H9" s="7">
        <f>F9/E3</f>
        <v>4.6971428571428575</v>
      </c>
      <c r="I9" s="7"/>
      <c r="J9" s="7"/>
      <c r="Q9" s="4">
        <v>4</v>
      </c>
      <c r="R9" s="4">
        <v>12</v>
      </c>
      <c r="S9" s="4">
        <v>11</v>
      </c>
      <c r="T9" s="4"/>
      <c r="U9" s="4"/>
      <c r="V9" s="4">
        <f t="shared" ref="V9:V12" si="2">R9*5+S9*4+T9*3</f>
        <v>104</v>
      </c>
      <c r="W9" s="4"/>
      <c r="X9" s="7">
        <f>V9/U3</f>
        <v>4.5217391304347823</v>
      </c>
      <c r="Y9" s="7"/>
      <c r="Z9" s="7"/>
      <c r="AD9" s="67" t="s">
        <v>103</v>
      </c>
      <c r="AE9" s="68"/>
      <c r="AF9" s="68"/>
      <c r="AG9" s="69"/>
      <c r="AH9" s="67" t="s">
        <v>104</v>
      </c>
      <c r="AI9" s="68"/>
      <c r="AJ9" s="68"/>
      <c r="AK9" s="68"/>
    </row>
    <row r="10" spans="1:38" x14ac:dyDescent="0.25">
      <c r="A10" s="4">
        <v>5</v>
      </c>
      <c r="B10" s="4">
        <v>108</v>
      </c>
      <c r="C10" s="4">
        <v>67</v>
      </c>
      <c r="D10" s="4"/>
      <c r="E10" s="4"/>
      <c r="F10" s="4">
        <f t="shared" si="0"/>
        <v>808</v>
      </c>
      <c r="G10" s="4"/>
      <c r="H10" s="7">
        <f>F10/E3</f>
        <v>4.6171428571428574</v>
      </c>
      <c r="I10" s="7"/>
      <c r="J10" s="7"/>
      <c r="Q10" s="4">
        <v>5</v>
      </c>
      <c r="R10" s="4">
        <v>14</v>
      </c>
      <c r="S10" s="4">
        <v>9</v>
      </c>
      <c r="T10" s="4"/>
      <c r="U10" s="4"/>
      <c r="V10" s="4">
        <f t="shared" si="2"/>
        <v>106</v>
      </c>
      <c r="W10" s="4"/>
      <c r="X10" s="7">
        <f>V10/U3</f>
        <v>4.6086956521739131</v>
      </c>
      <c r="Y10" s="7"/>
      <c r="Z10" s="7"/>
    </row>
    <row r="11" spans="1:38" x14ac:dyDescent="0.25">
      <c r="A11" s="4">
        <v>6</v>
      </c>
      <c r="B11" s="4">
        <v>106</v>
      </c>
      <c r="C11" s="4">
        <v>69</v>
      </c>
      <c r="D11" s="4"/>
      <c r="E11" s="4"/>
      <c r="F11" s="4">
        <f t="shared" si="0"/>
        <v>806</v>
      </c>
      <c r="G11" s="4"/>
      <c r="H11" s="7">
        <f>F11/E3</f>
        <v>4.6057142857142859</v>
      </c>
      <c r="I11" s="7"/>
      <c r="J11" s="7"/>
      <c r="Q11" s="4">
        <v>6</v>
      </c>
      <c r="R11" s="4">
        <v>11</v>
      </c>
      <c r="S11" s="4">
        <v>12</v>
      </c>
      <c r="T11" s="4"/>
      <c r="U11" s="4"/>
      <c r="V11" s="4">
        <f t="shared" si="2"/>
        <v>103</v>
      </c>
      <c r="W11" s="4"/>
      <c r="X11" s="7">
        <f>V11/U3</f>
        <v>4.4782608695652177</v>
      </c>
      <c r="Y11" s="7"/>
      <c r="Z11" s="7"/>
    </row>
    <row r="12" spans="1:38" x14ac:dyDescent="0.25">
      <c r="A12" s="4">
        <v>7</v>
      </c>
      <c r="B12" s="4">
        <v>125</v>
      </c>
      <c r="C12" s="4">
        <v>50</v>
      </c>
      <c r="D12" s="4"/>
      <c r="E12" s="4"/>
      <c r="F12" s="4">
        <f t="shared" si="0"/>
        <v>825</v>
      </c>
      <c r="G12" s="4"/>
      <c r="H12" s="7">
        <f>F12/E3</f>
        <v>4.7142857142857144</v>
      </c>
      <c r="I12" s="7"/>
      <c r="J12" s="7"/>
      <c r="Q12" s="4">
        <v>7</v>
      </c>
      <c r="R12" s="4">
        <v>16</v>
      </c>
      <c r="S12" s="4">
        <v>7</v>
      </c>
      <c r="T12" s="4"/>
      <c r="U12" s="4"/>
      <c r="V12" s="4">
        <f t="shared" si="2"/>
        <v>108</v>
      </c>
      <c r="W12" s="4"/>
      <c r="X12" s="7">
        <f>V12/U3</f>
        <v>4.6956521739130439</v>
      </c>
      <c r="Y12" s="7"/>
      <c r="Z12" s="7"/>
    </row>
    <row r="13" spans="1:38" x14ac:dyDescent="0.25">
      <c r="A13" s="4" t="s">
        <v>75</v>
      </c>
      <c r="B13" s="4"/>
      <c r="C13" s="4"/>
      <c r="D13" s="4"/>
      <c r="E13" s="4"/>
      <c r="F13" s="4"/>
      <c r="G13" s="4" t="s">
        <v>76</v>
      </c>
      <c r="H13" s="7">
        <f>SUM(H9:H12)</f>
        <v>18.634285714285717</v>
      </c>
      <c r="I13" s="7"/>
      <c r="J13" s="7">
        <f>H13/20*100</f>
        <v>93.171428571428578</v>
      </c>
      <c r="Q13" s="4" t="s">
        <v>75</v>
      </c>
      <c r="R13" s="4"/>
      <c r="S13" s="4"/>
      <c r="T13" s="4"/>
      <c r="U13" s="4"/>
      <c r="V13" s="4"/>
      <c r="W13" s="4" t="s">
        <v>76</v>
      </c>
      <c r="X13" s="7">
        <f>SUM(X9:X12)</f>
        <v>18.304347826086957</v>
      </c>
      <c r="Y13" s="7"/>
      <c r="Z13" s="7">
        <f>X13/20*100</f>
        <v>91.521739130434781</v>
      </c>
    </row>
    <row r="14" spans="1:38" x14ac:dyDescent="0.25">
      <c r="A14" s="4">
        <v>8</v>
      </c>
      <c r="B14" s="4">
        <v>112</v>
      </c>
      <c r="C14" s="4">
        <v>63</v>
      </c>
      <c r="D14" s="4"/>
      <c r="E14" s="4"/>
      <c r="F14" s="4">
        <f t="shared" si="0"/>
        <v>812</v>
      </c>
      <c r="G14" s="4"/>
      <c r="H14" s="7">
        <f>F14/E3</f>
        <v>4.6399999999999997</v>
      </c>
      <c r="I14" s="7"/>
      <c r="J14" s="7"/>
      <c r="Q14" s="4">
        <v>8</v>
      </c>
      <c r="R14" s="4">
        <v>14</v>
      </c>
      <c r="S14" s="4">
        <v>9</v>
      </c>
      <c r="T14" s="4"/>
      <c r="U14" s="4"/>
      <c r="V14" s="4">
        <f t="shared" ref="V14:V19" si="3">R14*5+S14*4+T14*3</f>
        <v>106</v>
      </c>
      <c r="W14" s="4"/>
      <c r="X14" s="7">
        <f>V14/U3</f>
        <v>4.6086956521739131</v>
      </c>
      <c r="Y14" s="7"/>
      <c r="Z14" s="7"/>
    </row>
    <row r="15" spans="1:38" x14ac:dyDescent="0.25">
      <c r="A15" s="4">
        <v>9</v>
      </c>
      <c r="B15" s="4">
        <v>118</v>
      </c>
      <c r="C15" s="4">
        <v>57</v>
      </c>
      <c r="D15" s="4"/>
      <c r="E15" s="4"/>
      <c r="F15" s="4">
        <f t="shared" si="0"/>
        <v>818</v>
      </c>
      <c r="G15" s="4"/>
      <c r="H15" s="7">
        <f>F15/E3</f>
        <v>4.6742857142857144</v>
      </c>
      <c r="I15" s="7"/>
      <c r="J15" s="7"/>
      <c r="Q15" s="4">
        <v>9</v>
      </c>
      <c r="R15" s="4">
        <v>19</v>
      </c>
      <c r="S15" s="4">
        <v>4</v>
      </c>
      <c r="T15" s="4"/>
      <c r="U15" s="4"/>
      <c r="V15" s="4">
        <f t="shared" si="3"/>
        <v>111</v>
      </c>
      <c r="W15" s="4"/>
      <c r="X15" s="7">
        <f>V15/U3</f>
        <v>4.8260869565217392</v>
      </c>
      <c r="Y15" s="7"/>
      <c r="Z15" s="7"/>
    </row>
    <row r="16" spans="1:38" x14ac:dyDescent="0.25">
      <c r="A16" s="4">
        <v>10</v>
      </c>
      <c r="B16" s="4">
        <v>137</v>
      </c>
      <c r="C16" s="4">
        <v>38</v>
      </c>
      <c r="D16" s="4"/>
      <c r="E16" s="4"/>
      <c r="F16" s="4">
        <f t="shared" si="0"/>
        <v>837</v>
      </c>
      <c r="G16" s="4"/>
      <c r="H16" s="7">
        <f>F16/E3</f>
        <v>4.7828571428571429</v>
      </c>
      <c r="I16" s="7"/>
      <c r="J16" s="7"/>
      <c r="Q16" s="4">
        <v>10</v>
      </c>
      <c r="R16" s="4">
        <v>20</v>
      </c>
      <c r="S16" s="4">
        <v>3</v>
      </c>
      <c r="T16" s="4"/>
      <c r="U16" s="4"/>
      <c r="V16" s="4">
        <f t="shared" si="3"/>
        <v>112</v>
      </c>
      <c r="W16" s="4"/>
      <c r="X16" s="7">
        <f>V16/U3</f>
        <v>4.8695652173913047</v>
      </c>
      <c r="Y16" s="7"/>
      <c r="Z16" s="7"/>
    </row>
    <row r="17" spans="1:26" x14ac:dyDescent="0.25">
      <c r="A17" s="4">
        <v>11</v>
      </c>
      <c r="B17" s="4">
        <v>128</v>
      </c>
      <c r="C17" s="4">
        <v>47</v>
      </c>
      <c r="D17" s="4"/>
      <c r="E17" s="4"/>
      <c r="F17" s="4">
        <f t="shared" si="0"/>
        <v>828</v>
      </c>
      <c r="G17" s="4"/>
      <c r="H17" s="7">
        <f>F17/E3</f>
        <v>4.7314285714285713</v>
      </c>
      <c r="I17" s="7"/>
      <c r="J17" s="7"/>
      <c r="Q17" s="4">
        <v>11</v>
      </c>
      <c r="R17" s="4">
        <v>11</v>
      </c>
      <c r="S17" s="4">
        <v>12</v>
      </c>
      <c r="T17" s="4"/>
      <c r="U17" s="4"/>
      <c r="V17" s="4">
        <f t="shared" si="3"/>
        <v>103</v>
      </c>
      <c r="W17" s="4"/>
      <c r="X17" s="7">
        <f>V17/U3</f>
        <v>4.4782608695652177</v>
      </c>
      <c r="Y17" s="7"/>
      <c r="Z17" s="7"/>
    </row>
    <row r="18" spans="1:26" x14ac:dyDescent="0.25">
      <c r="A18" s="4">
        <v>12</v>
      </c>
      <c r="B18" s="4">
        <v>117</v>
      </c>
      <c r="C18" s="4">
        <v>58</v>
      </c>
      <c r="D18" s="4"/>
      <c r="E18" s="4"/>
      <c r="F18" s="4">
        <f t="shared" si="0"/>
        <v>817</v>
      </c>
      <c r="G18" s="4"/>
      <c r="H18" s="7">
        <f>F18/E3</f>
        <v>4.6685714285714282</v>
      </c>
      <c r="I18" s="7"/>
      <c r="J18" s="7"/>
      <c r="Q18" s="4">
        <v>12</v>
      </c>
      <c r="R18" s="4">
        <v>14</v>
      </c>
      <c r="S18" s="4">
        <v>9</v>
      </c>
      <c r="T18" s="4"/>
      <c r="U18" s="4"/>
      <c r="V18" s="4">
        <f t="shared" si="3"/>
        <v>106</v>
      </c>
      <c r="W18" s="4"/>
      <c r="X18" s="7">
        <f>V18/U3</f>
        <v>4.6086956521739131</v>
      </c>
      <c r="Y18" s="7"/>
      <c r="Z18" s="7"/>
    </row>
    <row r="19" spans="1:26" x14ac:dyDescent="0.25">
      <c r="A19" s="4">
        <v>13</v>
      </c>
      <c r="B19" s="4">
        <v>113</v>
      </c>
      <c r="C19" s="4">
        <v>62</v>
      </c>
      <c r="D19" s="4"/>
      <c r="E19" s="4"/>
      <c r="F19" s="4">
        <f t="shared" si="0"/>
        <v>813</v>
      </c>
      <c r="G19" s="4"/>
      <c r="H19" s="7">
        <f>F19/E3</f>
        <v>4.6457142857142859</v>
      </c>
      <c r="I19" s="7"/>
      <c r="J19" s="7"/>
      <c r="Q19" s="4">
        <v>13</v>
      </c>
      <c r="R19" s="4">
        <v>17</v>
      </c>
      <c r="S19" s="4">
        <v>6</v>
      </c>
      <c r="T19" s="4"/>
      <c r="U19" s="4"/>
      <c r="V19" s="4">
        <f t="shared" si="3"/>
        <v>109</v>
      </c>
      <c r="W19" s="4"/>
      <c r="X19" s="7">
        <f>V19/U3</f>
        <v>4.7391304347826084</v>
      </c>
      <c r="Y19" s="7"/>
      <c r="Z19" s="7"/>
    </row>
    <row r="20" spans="1:26" x14ac:dyDescent="0.25">
      <c r="A20" s="4" t="s">
        <v>75</v>
      </c>
      <c r="B20" s="4"/>
      <c r="C20" s="4"/>
      <c r="D20" s="4"/>
      <c r="E20" s="4"/>
      <c r="F20" s="4"/>
      <c r="G20" s="4" t="s">
        <v>76</v>
      </c>
      <c r="H20" s="7">
        <f>SUM(H14:H19)</f>
        <v>28.142857142857146</v>
      </c>
      <c r="I20" s="7"/>
      <c r="J20" s="7">
        <f>H20/30*100</f>
        <v>93.809523809523824</v>
      </c>
      <c r="Q20" s="4" t="s">
        <v>75</v>
      </c>
      <c r="R20" s="4"/>
      <c r="S20" s="4"/>
      <c r="T20" s="4"/>
      <c r="U20" s="4"/>
      <c r="V20" s="4"/>
      <c r="W20" s="4" t="s">
        <v>76</v>
      </c>
      <c r="X20" s="7">
        <f>SUM(X14:X19)</f>
        <v>28.130434782608699</v>
      </c>
      <c r="Y20" s="7"/>
      <c r="Z20" s="7">
        <f>X20/30*100</f>
        <v>93.768115942028999</v>
      </c>
    </row>
    <row r="21" spans="1:26" x14ac:dyDescent="0.25">
      <c r="A21" s="4">
        <v>14</v>
      </c>
      <c r="B21" s="4">
        <v>118</v>
      </c>
      <c r="C21" s="4">
        <v>57</v>
      </c>
      <c r="D21" s="4"/>
      <c r="E21" s="4"/>
      <c r="F21" s="4">
        <f t="shared" si="0"/>
        <v>818</v>
      </c>
      <c r="G21" s="4"/>
      <c r="H21" s="7">
        <f>F21/E3</f>
        <v>4.6742857142857144</v>
      </c>
      <c r="I21" s="7"/>
      <c r="J21" s="7"/>
      <c r="Q21" s="4">
        <v>14</v>
      </c>
      <c r="R21" s="4">
        <v>13</v>
      </c>
      <c r="S21" s="4">
        <v>10</v>
      </c>
      <c r="T21" s="4"/>
      <c r="U21" s="4"/>
      <c r="V21" s="4">
        <f t="shared" ref="V21:V23" si="4">R21*5+S21*4+T21*3</f>
        <v>105</v>
      </c>
      <c r="W21" s="4"/>
      <c r="X21" s="7">
        <f>V21/U3</f>
        <v>4.5652173913043477</v>
      </c>
      <c r="Y21" s="7"/>
      <c r="Z21" s="7"/>
    </row>
    <row r="22" spans="1:26" x14ac:dyDescent="0.25">
      <c r="A22" s="4">
        <v>15</v>
      </c>
      <c r="B22" s="4">
        <v>104</v>
      </c>
      <c r="C22" s="4">
        <v>71</v>
      </c>
      <c r="D22" s="4"/>
      <c r="E22" s="4"/>
      <c r="F22" s="4">
        <f t="shared" si="0"/>
        <v>804</v>
      </c>
      <c r="G22" s="4"/>
      <c r="H22" s="7">
        <f>F22/E3</f>
        <v>4.5942857142857143</v>
      </c>
      <c r="I22" s="7"/>
      <c r="J22" s="7"/>
      <c r="Q22" s="4">
        <v>15</v>
      </c>
      <c r="R22" s="4">
        <v>13</v>
      </c>
      <c r="S22" s="4">
        <v>10</v>
      </c>
      <c r="T22" s="4"/>
      <c r="U22" s="4"/>
      <c r="V22" s="4">
        <f t="shared" si="4"/>
        <v>105</v>
      </c>
      <c r="W22" s="4"/>
      <c r="X22" s="7">
        <f>V22/U3</f>
        <v>4.5652173913043477</v>
      </c>
      <c r="Y22" s="7"/>
      <c r="Z22" s="7"/>
    </row>
    <row r="23" spans="1:26" x14ac:dyDescent="0.25">
      <c r="A23" s="4">
        <v>16</v>
      </c>
      <c r="B23" s="4">
        <v>121</v>
      </c>
      <c r="C23" s="4">
        <v>54</v>
      </c>
      <c r="D23" s="4"/>
      <c r="E23" s="4"/>
      <c r="F23" s="4">
        <f t="shared" si="0"/>
        <v>821</v>
      </c>
      <c r="G23" s="4"/>
      <c r="H23" s="7">
        <f>F23/E3</f>
        <v>4.6914285714285713</v>
      </c>
      <c r="I23" s="7"/>
      <c r="J23" s="7"/>
      <c r="Q23" s="4">
        <v>16</v>
      </c>
      <c r="R23" s="4">
        <v>15</v>
      </c>
      <c r="S23" s="4">
        <v>8</v>
      </c>
      <c r="T23" s="4"/>
      <c r="U23" s="4"/>
      <c r="V23" s="4">
        <f t="shared" si="4"/>
        <v>107</v>
      </c>
      <c r="W23" s="4"/>
      <c r="X23" s="7">
        <f>V23/U3</f>
        <v>4.6521739130434785</v>
      </c>
      <c r="Y23" s="7"/>
      <c r="Z23" s="7"/>
    </row>
    <row r="24" spans="1:26" x14ac:dyDescent="0.25">
      <c r="A24" s="4" t="s">
        <v>75</v>
      </c>
      <c r="B24" s="4"/>
      <c r="C24" s="4"/>
      <c r="D24" s="4"/>
      <c r="E24" s="4"/>
      <c r="F24" s="4"/>
      <c r="G24" s="4" t="s">
        <v>76</v>
      </c>
      <c r="H24" s="7">
        <f>SUM(H21:H23)</f>
        <v>13.96</v>
      </c>
      <c r="I24" s="7"/>
      <c r="J24" s="7">
        <f>H24/15*100</f>
        <v>93.066666666666677</v>
      </c>
      <c r="Q24" s="4" t="s">
        <v>75</v>
      </c>
      <c r="R24" s="4"/>
      <c r="S24" s="4"/>
      <c r="T24" s="4"/>
      <c r="U24" s="4"/>
      <c r="V24" s="4"/>
      <c r="W24" s="4" t="s">
        <v>76</v>
      </c>
      <c r="X24" s="7">
        <f>SUM(X21:X23)</f>
        <v>13.782608695652174</v>
      </c>
      <c r="Y24" s="7"/>
      <c r="Z24" s="7">
        <f>X24/15*100</f>
        <v>91.884057971014485</v>
      </c>
    </row>
    <row r="25" spans="1:26" x14ac:dyDescent="0.25">
      <c r="A25" s="4">
        <v>17</v>
      </c>
      <c r="B25" s="4">
        <v>123</v>
      </c>
      <c r="C25" s="4">
        <v>52</v>
      </c>
      <c r="D25" s="4"/>
      <c r="E25" s="4"/>
      <c r="F25" s="4">
        <f t="shared" si="0"/>
        <v>823</v>
      </c>
      <c r="G25" s="4"/>
      <c r="H25" s="7">
        <f>F25/E3</f>
        <v>4.7028571428571428</v>
      </c>
      <c r="I25" s="7"/>
      <c r="J25" s="7"/>
      <c r="Q25" s="4">
        <v>17</v>
      </c>
      <c r="R25" s="4">
        <v>15</v>
      </c>
      <c r="S25" s="4">
        <v>8</v>
      </c>
      <c r="T25" s="4"/>
      <c r="U25" s="4"/>
      <c r="V25" s="4">
        <f t="shared" ref="V25:V29" si="5">R25*5+S25*4+T25*3</f>
        <v>107</v>
      </c>
      <c r="W25" s="4"/>
      <c r="X25" s="7">
        <f>V25/U3</f>
        <v>4.6521739130434785</v>
      </c>
      <c r="Y25" s="7"/>
      <c r="Z25" s="7"/>
    </row>
    <row r="26" spans="1:26" x14ac:dyDescent="0.25">
      <c r="A26" s="4">
        <v>18</v>
      </c>
      <c r="B26" s="4">
        <v>102</v>
      </c>
      <c r="C26" s="4">
        <v>73</v>
      </c>
      <c r="D26" s="4"/>
      <c r="E26" s="4"/>
      <c r="F26" s="4">
        <f t="shared" si="0"/>
        <v>802</v>
      </c>
      <c r="G26" s="4"/>
      <c r="H26" s="7">
        <f>F26/E3</f>
        <v>4.5828571428571427</v>
      </c>
      <c r="I26" s="7"/>
      <c r="J26" s="7"/>
      <c r="Q26" s="4">
        <v>18</v>
      </c>
      <c r="R26" s="4">
        <v>12</v>
      </c>
      <c r="S26" s="4">
        <v>11</v>
      </c>
      <c r="T26" s="4"/>
      <c r="U26" s="4"/>
      <c r="V26" s="4">
        <f t="shared" si="5"/>
        <v>104</v>
      </c>
      <c r="W26" s="4"/>
      <c r="X26" s="7">
        <f>V26/U3</f>
        <v>4.5217391304347823</v>
      </c>
      <c r="Y26" s="7"/>
      <c r="Z26" s="7"/>
    </row>
    <row r="27" spans="1:26" x14ac:dyDescent="0.25">
      <c r="A27" s="4">
        <v>19</v>
      </c>
      <c r="B27" s="4">
        <v>111</v>
      </c>
      <c r="C27" s="4">
        <v>64</v>
      </c>
      <c r="D27" s="4"/>
      <c r="E27" s="4"/>
      <c r="F27" s="4">
        <f t="shared" si="0"/>
        <v>811</v>
      </c>
      <c r="G27" s="4"/>
      <c r="H27" s="7">
        <f>F27/E3</f>
        <v>4.6342857142857143</v>
      </c>
      <c r="I27" s="7"/>
      <c r="J27" s="7"/>
      <c r="Q27" s="4">
        <v>19</v>
      </c>
      <c r="R27" s="4">
        <v>17</v>
      </c>
      <c r="S27" s="4">
        <v>6</v>
      </c>
      <c r="T27" s="4"/>
      <c r="U27" s="4"/>
      <c r="V27" s="4">
        <f t="shared" si="5"/>
        <v>109</v>
      </c>
      <c r="W27" s="4"/>
      <c r="X27" s="7">
        <f>V27/U3</f>
        <v>4.7391304347826084</v>
      </c>
      <c r="Y27" s="7"/>
      <c r="Z27" s="7"/>
    </row>
    <row r="28" spans="1:26" x14ac:dyDescent="0.25">
      <c r="A28" s="4">
        <v>20</v>
      </c>
      <c r="B28" s="4">
        <v>127</v>
      </c>
      <c r="C28" s="4">
        <v>48</v>
      </c>
      <c r="D28" s="4"/>
      <c r="E28" s="4"/>
      <c r="F28" s="4">
        <f t="shared" si="0"/>
        <v>827</v>
      </c>
      <c r="G28" s="4"/>
      <c r="H28" s="7">
        <f>F28/E3</f>
        <v>4.725714285714286</v>
      </c>
      <c r="I28" s="7"/>
      <c r="J28" s="7"/>
      <c r="Q28" s="4">
        <v>20</v>
      </c>
      <c r="R28" s="4">
        <v>17</v>
      </c>
      <c r="S28" s="4">
        <v>6</v>
      </c>
      <c r="T28" s="4"/>
      <c r="U28" s="4"/>
      <c r="V28" s="4">
        <f t="shared" si="5"/>
        <v>109</v>
      </c>
      <c r="W28" s="4"/>
      <c r="X28" s="7">
        <f>V28/U3</f>
        <v>4.7391304347826084</v>
      </c>
      <c r="Y28" s="7"/>
      <c r="Z28" s="7"/>
    </row>
    <row r="29" spans="1:26" x14ac:dyDescent="0.25">
      <c r="A29" s="4">
        <v>21</v>
      </c>
      <c r="B29" s="4">
        <v>139</v>
      </c>
      <c r="C29" s="4">
        <v>36</v>
      </c>
      <c r="D29" s="4"/>
      <c r="E29" s="4"/>
      <c r="F29" s="4">
        <f t="shared" si="0"/>
        <v>839</v>
      </c>
      <c r="G29" s="4"/>
      <c r="H29" s="7">
        <f>F29/E3</f>
        <v>4.7942857142857145</v>
      </c>
      <c r="I29" s="7"/>
      <c r="J29" s="7"/>
      <c r="Q29" s="4">
        <v>21</v>
      </c>
      <c r="R29" s="4">
        <v>18</v>
      </c>
      <c r="S29" s="4">
        <v>5</v>
      </c>
      <c r="T29" s="4"/>
      <c r="U29" s="4"/>
      <c r="V29" s="4">
        <f t="shared" si="5"/>
        <v>110</v>
      </c>
      <c r="W29" s="4"/>
      <c r="X29" s="7">
        <f>V29/U3</f>
        <v>4.7826086956521738</v>
      </c>
      <c r="Y29" s="7"/>
      <c r="Z29" s="7"/>
    </row>
    <row r="30" spans="1:26" x14ac:dyDescent="0.25">
      <c r="A30" s="4" t="s">
        <v>75</v>
      </c>
      <c r="B30" s="4"/>
      <c r="C30" s="4"/>
      <c r="D30" s="4"/>
      <c r="E30" s="4"/>
      <c r="F30" s="4"/>
      <c r="G30" s="4" t="s">
        <v>76</v>
      </c>
      <c r="H30" s="7">
        <f>SUM(H25:H29)</f>
        <v>23.439999999999998</v>
      </c>
      <c r="I30" s="7"/>
      <c r="J30" s="7">
        <f>H30/25*100</f>
        <v>93.759999999999991</v>
      </c>
      <c r="Q30" s="4" t="s">
        <v>75</v>
      </c>
      <c r="R30" s="4"/>
      <c r="S30" s="4"/>
      <c r="T30" s="4"/>
      <c r="U30" s="4"/>
      <c r="V30" s="4"/>
      <c r="W30" s="4" t="s">
        <v>76</v>
      </c>
      <c r="X30" s="7">
        <f>SUM(X25:X29)</f>
        <v>23.434782608695656</v>
      </c>
      <c r="Y30" s="7"/>
      <c r="Z30" s="7">
        <f>X30/25*100</f>
        <v>93.739130434782624</v>
      </c>
    </row>
    <row r="32" spans="1:26" ht="15.75" x14ac:dyDescent="0.25">
      <c r="C32" s="78" t="s">
        <v>121</v>
      </c>
      <c r="D32" s="78"/>
      <c r="E32" s="78"/>
      <c r="F32" s="78"/>
      <c r="G32" s="78"/>
      <c r="H32" s="78"/>
      <c r="I32" s="78"/>
      <c r="R32" s="79" t="s">
        <v>121</v>
      </c>
      <c r="S32" s="79"/>
      <c r="T32" s="79"/>
      <c r="U32" s="79"/>
      <c r="V32" s="79"/>
      <c r="W32" s="79"/>
      <c r="X32" s="79"/>
      <c r="Y32" s="79"/>
    </row>
    <row r="33" spans="1:26" x14ac:dyDescent="0.25">
      <c r="D33" s="20" t="s">
        <v>90</v>
      </c>
      <c r="T33" s="23" t="s">
        <v>87</v>
      </c>
    </row>
    <row r="34" spans="1:26" x14ac:dyDescent="0.25">
      <c r="A34" s="5"/>
      <c r="B34" s="5"/>
      <c r="C34" s="5"/>
      <c r="D34" s="5" t="s">
        <v>68</v>
      </c>
      <c r="E34" s="6">
        <f>'38.04.01'!E3+'38.04.01'!R3+'38.04.01'!AE3+'35.03.01'!S3</f>
        <v>83</v>
      </c>
      <c r="F34" s="5"/>
      <c r="G34" s="5"/>
      <c r="H34" s="5"/>
      <c r="I34" s="5"/>
      <c r="J34" s="5"/>
      <c r="Q34" s="5"/>
      <c r="R34" s="5"/>
      <c r="S34" s="5"/>
      <c r="T34" s="5" t="s">
        <v>68</v>
      </c>
      <c r="U34" s="6">
        <v>77</v>
      </c>
      <c r="V34" s="5"/>
      <c r="W34" s="5"/>
      <c r="X34" s="5"/>
      <c r="Y34" s="5"/>
      <c r="Z34" s="5"/>
    </row>
    <row r="35" spans="1:26" x14ac:dyDescent="0.25">
      <c r="A35" s="4" t="s">
        <v>69</v>
      </c>
      <c r="B35" s="4" t="s">
        <v>70</v>
      </c>
      <c r="C35" s="4" t="s">
        <v>71</v>
      </c>
      <c r="D35" s="4" t="s">
        <v>72</v>
      </c>
      <c r="E35" s="4"/>
      <c r="F35" s="4" t="s">
        <v>73</v>
      </c>
      <c r="G35" s="4"/>
      <c r="H35" s="4" t="s">
        <v>74</v>
      </c>
      <c r="I35" s="4"/>
      <c r="J35" s="4" t="s">
        <v>77</v>
      </c>
      <c r="Q35" s="4" t="s">
        <v>69</v>
      </c>
      <c r="R35" s="4" t="s">
        <v>70</v>
      </c>
      <c r="S35" s="4" t="s">
        <v>71</v>
      </c>
      <c r="T35" s="4" t="s">
        <v>72</v>
      </c>
      <c r="U35" s="4"/>
      <c r="V35" s="4" t="s">
        <v>73</v>
      </c>
      <c r="W35" s="4"/>
      <c r="X35" s="4" t="s">
        <v>74</v>
      </c>
      <c r="Y35" s="4"/>
      <c r="Z35" s="4" t="s">
        <v>77</v>
      </c>
    </row>
    <row r="36" spans="1:26" x14ac:dyDescent="0.25">
      <c r="A36" s="4">
        <v>1</v>
      </c>
      <c r="B36" s="4">
        <f>'38.04.01'!B5+'38.04.01'!O5+'38.04.01'!AB5+'35.03.01'!P5</f>
        <v>49</v>
      </c>
      <c r="C36" s="4">
        <f>'38.04.01'!C5+'38.04.01'!P5+'38.04.01'!AC5+'35.03.01'!Q5</f>
        <v>34</v>
      </c>
      <c r="D36" s="4">
        <f>'38.04.01'!D5+'38.04.01'!Q5+'38.04.01'!AD5+'35.03.01'!R5</f>
        <v>0</v>
      </c>
      <c r="E36" s="4"/>
      <c r="F36" s="4">
        <f>B36*5+C36*4+D36*3</f>
        <v>381</v>
      </c>
      <c r="G36" s="4"/>
      <c r="H36" s="7">
        <f>F36/E34</f>
        <v>4.5903614457831328</v>
      </c>
      <c r="I36" s="7"/>
      <c r="J36" s="7"/>
      <c r="Q36" s="4">
        <v>1</v>
      </c>
      <c r="R36" s="4">
        <v>53</v>
      </c>
      <c r="S36" s="4">
        <v>24</v>
      </c>
      <c r="T36" s="4"/>
      <c r="U36" s="4"/>
      <c r="V36" s="4">
        <f>R36*5+S36*4+T36*3</f>
        <v>361</v>
      </c>
      <c r="W36" s="4"/>
      <c r="X36" s="7">
        <f>V36/U34</f>
        <v>4.6883116883116882</v>
      </c>
      <c r="Y36" s="7"/>
      <c r="Z36" s="7"/>
    </row>
    <row r="37" spans="1:26" x14ac:dyDescent="0.25">
      <c r="A37" s="4">
        <v>2</v>
      </c>
      <c r="B37" s="4">
        <f>'38.04.01'!B6+'38.04.01'!O6+'38.04.01'!AB6+'35.03.01'!P6</f>
        <v>52</v>
      </c>
      <c r="C37" s="4">
        <f>'38.04.01'!C6+'38.04.01'!P6+'38.04.01'!AC6+'35.03.01'!Q6</f>
        <v>31</v>
      </c>
      <c r="D37" s="4">
        <f>'38.04.01'!D6+'38.04.01'!Q6+'38.04.01'!AD6+'35.03.01'!R6</f>
        <v>0</v>
      </c>
      <c r="E37" s="4"/>
      <c r="F37" s="4">
        <f>B37*5+C37*4+D37*3</f>
        <v>384</v>
      </c>
      <c r="G37" s="4"/>
      <c r="H37" s="7">
        <f>F37/E34</f>
        <v>4.6265060240963853</v>
      </c>
      <c r="I37" s="7"/>
      <c r="J37" s="7"/>
      <c r="Q37" s="4">
        <v>2</v>
      </c>
      <c r="R37" s="4">
        <v>45</v>
      </c>
      <c r="S37" s="4">
        <v>32</v>
      </c>
      <c r="T37" s="4"/>
      <c r="U37" s="4"/>
      <c r="V37" s="4">
        <f>R37*5+S37*4+T37*3</f>
        <v>353</v>
      </c>
      <c r="W37" s="4"/>
      <c r="X37" s="7">
        <f>V37/U34</f>
        <v>4.5844155844155843</v>
      </c>
      <c r="Y37" s="7"/>
      <c r="Z37" s="7"/>
    </row>
    <row r="38" spans="1:26" x14ac:dyDescent="0.25">
      <c r="A38" s="4">
        <v>3</v>
      </c>
      <c r="B38" s="4">
        <f>'38.04.01'!B7+'38.04.01'!O7+'38.04.01'!AB7+'35.03.01'!P7</f>
        <v>60</v>
      </c>
      <c r="C38" s="4">
        <f>'38.04.01'!C7+'38.04.01'!P7+'38.04.01'!AC7+'35.03.01'!Q7</f>
        <v>23</v>
      </c>
      <c r="D38" s="4">
        <f>'38.04.01'!D7+'38.04.01'!Q7+'38.04.01'!AD7+'35.03.01'!R7</f>
        <v>0</v>
      </c>
      <c r="E38" s="4"/>
      <c r="F38" s="4">
        <f>B38*5+C38*4+D38*3</f>
        <v>392</v>
      </c>
      <c r="G38" s="4"/>
      <c r="H38" s="7">
        <f>F38/E34</f>
        <v>4.7228915662650603</v>
      </c>
      <c r="I38" s="7"/>
      <c r="J38" s="7"/>
      <c r="Q38" s="4">
        <v>3</v>
      </c>
      <c r="R38" s="4">
        <v>50</v>
      </c>
      <c r="S38" s="4">
        <v>27</v>
      </c>
      <c r="T38" s="4"/>
      <c r="U38" s="4"/>
      <c r="V38" s="4">
        <f>R38*5+S38*4+T38*3</f>
        <v>358</v>
      </c>
      <c r="W38" s="4"/>
      <c r="X38" s="7">
        <f>V38/U34</f>
        <v>4.6493506493506498</v>
      </c>
      <c r="Y38" s="7"/>
      <c r="Z38" s="7"/>
    </row>
    <row r="39" spans="1:26" x14ac:dyDescent="0.25">
      <c r="A39" s="4" t="s">
        <v>75</v>
      </c>
      <c r="B39" s="4">
        <f>'38.04.01'!B8+'38.04.01'!O8+'38.04.01'!AB8+'35.03.01'!P8</f>
        <v>0</v>
      </c>
      <c r="C39" s="4">
        <f>'38.04.01'!C8+'38.04.01'!P8+'38.04.01'!AC8+'35.03.01'!Q8</f>
        <v>0</v>
      </c>
      <c r="D39" s="4">
        <f>'38.04.01'!D8+'38.04.01'!Q8+'38.04.01'!AD8+'35.03.01'!R8</f>
        <v>0</v>
      </c>
      <c r="E39" s="4"/>
      <c r="F39" s="4"/>
      <c r="G39" s="4" t="s">
        <v>76</v>
      </c>
      <c r="H39" s="7">
        <f>H36+H37+H38</f>
        <v>13.939759036144578</v>
      </c>
      <c r="I39" s="7"/>
      <c r="J39" s="7">
        <f>H39/15*100</f>
        <v>92.931726907630519</v>
      </c>
      <c r="Q39" s="4" t="s">
        <v>75</v>
      </c>
      <c r="R39" s="4"/>
      <c r="S39" s="4"/>
      <c r="T39" s="4"/>
      <c r="U39" s="4"/>
      <c r="V39" s="4"/>
      <c r="W39" s="4" t="s">
        <v>76</v>
      </c>
      <c r="X39" s="7">
        <f>X36+X37+X38</f>
        <v>13.922077922077923</v>
      </c>
      <c r="Y39" s="7"/>
      <c r="Z39" s="7">
        <f>X39/15*100</f>
        <v>92.813852813852833</v>
      </c>
    </row>
    <row r="40" spans="1:26" x14ac:dyDescent="0.25">
      <c r="A40" s="4">
        <v>4</v>
      </c>
      <c r="B40" s="4">
        <f>'38.04.01'!B9+'38.04.01'!O9+'38.04.01'!AB9+'35.03.01'!P9</f>
        <v>54</v>
      </c>
      <c r="C40" s="4">
        <f>'38.04.01'!C9+'38.04.01'!P9+'38.04.01'!AC9+'35.03.01'!Q9</f>
        <v>29</v>
      </c>
      <c r="D40" s="4">
        <f>'38.04.01'!D9+'38.04.01'!Q9+'38.04.01'!AD9+'35.03.01'!R9</f>
        <v>0</v>
      </c>
      <c r="E40" s="4"/>
      <c r="F40" s="4">
        <f>B40*5+C40*4+D40*3</f>
        <v>386</v>
      </c>
      <c r="G40" s="4"/>
      <c r="H40" s="7">
        <f>F40/E34</f>
        <v>4.6506024096385543</v>
      </c>
      <c r="I40" s="7"/>
      <c r="J40" s="7"/>
      <c r="Q40" s="4">
        <v>4</v>
      </c>
      <c r="R40" s="4">
        <v>50</v>
      </c>
      <c r="S40" s="4">
        <v>27</v>
      </c>
      <c r="T40" s="4"/>
      <c r="U40" s="4"/>
      <c r="V40" s="4">
        <f>R40*5+S40*4+T40*3</f>
        <v>358</v>
      </c>
      <c r="W40" s="4"/>
      <c r="X40" s="7">
        <f>V40/U34</f>
        <v>4.6493506493506498</v>
      </c>
      <c r="Y40" s="7"/>
      <c r="Z40" s="7"/>
    </row>
    <row r="41" spans="1:26" x14ac:dyDescent="0.25">
      <c r="A41" s="4">
        <v>5</v>
      </c>
      <c r="B41" s="4">
        <f>'38.04.01'!B10+'38.04.01'!O10+'38.04.01'!AB10+'35.03.01'!P10</f>
        <v>46</v>
      </c>
      <c r="C41" s="4">
        <f>'38.04.01'!C10+'38.04.01'!P10+'38.04.01'!AC10+'35.03.01'!Q10</f>
        <v>37</v>
      </c>
      <c r="D41" s="4">
        <f>'38.04.01'!D10+'38.04.01'!Q10+'38.04.01'!AD10+'35.03.01'!R10</f>
        <v>0</v>
      </c>
      <c r="E41" s="4"/>
      <c r="F41" s="4">
        <f>B41*5+C41*4+D41*3</f>
        <v>378</v>
      </c>
      <c r="G41" s="4"/>
      <c r="H41" s="7">
        <f>F41/E34</f>
        <v>4.5542168674698793</v>
      </c>
      <c r="I41" s="7"/>
      <c r="J41" s="7"/>
      <c r="Q41" s="4">
        <v>5</v>
      </c>
      <c r="R41" s="4">
        <v>47</v>
      </c>
      <c r="S41" s="4">
        <v>30</v>
      </c>
      <c r="T41" s="4"/>
      <c r="U41" s="4"/>
      <c r="V41" s="4">
        <f>R41*5+S41*4+T41*3</f>
        <v>355</v>
      </c>
      <c r="W41" s="4"/>
      <c r="X41" s="7">
        <f>V41/U34</f>
        <v>4.6103896103896105</v>
      </c>
      <c r="Y41" s="7"/>
      <c r="Z41" s="7"/>
    </row>
    <row r="42" spans="1:26" x14ac:dyDescent="0.25">
      <c r="A42" s="4">
        <v>6</v>
      </c>
      <c r="B42" s="4">
        <f>'38.04.01'!B11+'38.04.01'!O11+'38.04.01'!AB11+'35.03.01'!P11</f>
        <v>54</v>
      </c>
      <c r="C42" s="4">
        <f>'38.04.01'!C11+'38.04.01'!P11+'38.04.01'!AC11+'35.03.01'!Q11</f>
        <v>29</v>
      </c>
      <c r="D42" s="4">
        <f>'38.04.01'!D11+'38.04.01'!Q11+'38.04.01'!AD11+'35.03.01'!R11</f>
        <v>0</v>
      </c>
      <c r="E42" s="4"/>
      <c r="F42" s="4">
        <f>B42*5+C42*4+D42*3</f>
        <v>386</v>
      </c>
      <c r="G42" s="4"/>
      <c r="H42" s="7">
        <f>F42/E34</f>
        <v>4.6506024096385543</v>
      </c>
      <c r="I42" s="7"/>
      <c r="J42" s="7"/>
      <c r="Q42" s="4">
        <v>6</v>
      </c>
      <c r="R42" s="4">
        <v>51</v>
      </c>
      <c r="S42" s="4">
        <v>26</v>
      </c>
      <c r="T42" s="4"/>
      <c r="U42" s="4"/>
      <c r="V42" s="4">
        <f>R42*5+S42*4+T42*3</f>
        <v>359</v>
      </c>
      <c r="W42" s="4"/>
      <c r="X42" s="7">
        <f>V42/U34</f>
        <v>4.662337662337662</v>
      </c>
      <c r="Y42" s="7"/>
      <c r="Z42" s="7"/>
    </row>
    <row r="43" spans="1:26" x14ac:dyDescent="0.25">
      <c r="A43" s="4">
        <v>7</v>
      </c>
      <c r="B43" s="4">
        <f>'38.04.01'!B12+'38.04.01'!O12+'38.04.01'!AB12+'35.03.01'!P12</f>
        <v>67</v>
      </c>
      <c r="C43" s="4">
        <f>'38.04.01'!C12+'38.04.01'!P12+'38.04.01'!AC12+'35.03.01'!Q12</f>
        <v>16</v>
      </c>
      <c r="D43" s="4">
        <f>'38.04.01'!D12+'38.04.01'!Q12+'38.04.01'!AD12+'35.03.01'!R12</f>
        <v>0</v>
      </c>
      <c r="E43" s="4"/>
      <c r="F43" s="4">
        <f>B43*5+C43*4+D43*3</f>
        <v>399</v>
      </c>
      <c r="G43" s="4"/>
      <c r="H43" s="7">
        <f>F43/E34</f>
        <v>4.8072289156626509</v>
      </c>
      <c r="I43" s="7"/>
      <c r="J43" s="7"/>
      <c r="Q43" s="4">
        <v>7</v>
      </c>
      <c r="R43" s="4">
        <v>55</v>
      </c>
      <c r="S43" s="4">
        <v>22</v>
      </c>
      <c r="T43" s="4"/>
      <c r="U43" s="4"/>
      <c r="V43" s="4">
        <f>R43*5+S43*4+T43*3</f>
        <v>363</v>
      </c>
      <c r="W43" s="4"/>
      <c r="X43" s="7">
        <f>V43/U34</f>
        <v>4.7142857142857144</v>
      </c>
      <c r="Y43" s="7"/>
      <c r="Z43" s="7"/>
    </row>
    <row r="44" spans="1:26" x14ac:dyDescent="0.25">
      <c r="A44" s="4" t="s">
        <v>75</v>
      </c>
      <c r="B44" s="4">
        <f>'38.04.01'!B13+'38.04.01'!O13+'38.04.01'!AB13+'35.03.01'!P13</f>
        <v>0</v>
      </c>
      <c r="C44" s="4">
        <f>'38.04.01'!C13+'38.04.01'!P13+'38.04.01'!AC13+'35.03.01'!Q13</f>
        <v>0</v>
      </c>
      <c r="D44" s="4">
        <f>'38.04.01'!D13+'38.04.01'!Q13+'38.04.01'!AD13+'35.03.01'!R13</f>
        <v>0</v>
      </c>
      <c r="E44" s="4"/>
      <c r="F44" s="4"/>
      <c r="G44" s="4" t="s">
        <v>76</v>
      </c>
      <c r="H44" s="7">
        <f>SUM(H40:H43)</f>
        <v>18.662650602409641</v>
      </c>
      <c r="I44" s="7"/>
      <c r="J44" s="7">
        <f>H44/20*100</f>
        <v>93.313253012048207</v>
      </c>
      <c r="Q44" s="4" t="s">
        <v>75</v>
      </c>
      <c r="R44" s="4"/>
      <c r="S44" s="4"/>
      <c r="T44" s="4"/>
      <c r="U44" s="4"/>
      <c r="V44" s="4"/>
      <c r="W44" s="4" t="s">
        <v>76</v>
      </c>
      <c r="X44" s="7">
        <f>SUM(X40:X43)</f>
        <v>18.636363636363637</v>
      </c>
      <c r="Y44" s="7"/>
      <c r="Z44" s="7">
        <f>X44/20*100</f>
        <v>93.181818181818187</v>
      </c>
    </row>
    <row r="45" spans="1:26" x14ac:dyDescent="0.25">
      <c r="A45" s="4">
        <v>8</v>
      </c>
      <c r="B45" s="4">
        <f>'38.04.01'!B14+'38.04.01'!O14+'38.04.01'!AB14+'35.03.01'!P14</f>
        <v>64</v>
      </c>
      <c r="C45" s="4">
        <f>'38.04.01'!C14+'38.04.01'!P14+'38.04.01'!AC14+'35.03.01'!Q14</f>
        <v>19</v>
      </c>
      <c r="D45" s="4">
        <f>'38.04.01'!D14+'38.04.01'!Q14+'38.04.01'!AD14+'35.03.01'!R14</f>
        <v>0</v>
      </c>
      <c r="E45" s="4"/>
      <c r="F45" s="4">
        <f t="shared" ref="F45:F50" si="6">B45*5+C45*4+D45*3</f>
        <v>396</v>
      </c>
      <c r="G45" s="4"/>
      <c r="H45" s="7">
        <f>F45/E34</f>
        <v>4.7710843373493974</v>
      </c>
      <c r="I45" s="7"/>
      <c r="J45" s="7"/>
      <c r="Q45" s="4">
        <v>8</v>
      </c>
      <c r="R45" s="4">
        <v>55</v>
      </c>
      <c r="S45" s="4">
        <v>22</v>
      </c>
      <c r="T45" s="4"/>
      <c r="U45" s="4"/>
      <c r="V45" s="4">
        <f t="shared" ref="V45:V50" si="7">R45*5+S45*4+T45*3</f>
        <v>363</v>
      </c>
      <c r="W45" s="4"/>
      <c r="X45" s="7">
        <f>V45/U34</f>
        <v>4.7142857142857144</v>
      </c>
      <c r="Y45" s="7"/>
      <c r="Z45" s="7"/>
    </row>
    <row r="46" spans="1:26" x14ac:dyDescent="0.25">
      <c r="A46" s="4">
        <v>9</v>
      </c>
      <c r="B46" s="4">
        <f>'38.04.01'!B15+'38.04.01'!O15+'38.04.01'!AB15+'35.03.01'!P15</f>
        <v>61</v>
      </c>
      <c r="C46" s="4">
        <f>'38.04.01'!C15+'38.04.01'!P15+'38.04.01'!AC15+'35.03.01'!Q15</f>
        <v>21</v>
      </c>
      <c r="D46" s="4">
        <f>'38.04.01'!D15+'38.04.01'!Q15+'38.04.01'!AD15+'35.03.01'!R15</f>
        <v>1</v>
      </c>
      <c r="E46" s="4"/>
      <c r="F46" s="4">
        <f t="shared" si="6"/>
        <v>392</v>
      </c>
      <c r="G46" s="4"/>
      <c r="H46" s="7">
        <f>F46/E34</f>
        <v>4.7228915662650603</v>
      </c>
      <c r="I46" s="7"/>
      <c r="J46" s="7"/>
      <c r="Q46" s="4">
        <v>9</v>
      </c>
      <c r="R46" s="4">
        <v>47</v>
      </c>
      <c r="S46" s="4">
        <v>29</v>
      </c>
      <c r="T46" s="4">
        <v>1</v>
      </c>
      <c r="U46" s="4"/>
      <c r="V46" s="4">
        <f t="shared" si="7"/>
        <v>354</v>
      </c>
      <c r="W46" s="4"/>
      <c r="X46" s="7">
        <f>V46/U34</f>
        <v>4.5974025974025974</v>
      </c>
      <c r="Y46" s="7"/>
      <c r="Z46" s="7"/>
    </row>
    <row r="47" spans="1:26" x14ac:dyDescent="0.25">
      <c r="A47" s="4">
        <v>10</v>
      </c>
      <c r="B47" s="4">
        <f>'38.04.01'!B16+'38.04.01'!O16+'38.04.01'!AB16+'35.03.01'!P16</f>
        <v>70</v>
      </c>
      <c r="C47" s="4">
        <f>'38.04.01'!C16+'38.04.01'!P16+'38.04.01'!AC16+'35.03.01'!Q16</f>
        <v>13</v>
      </c>
      <c r="D47" s="4">
        <f>'38.04.01'!D16+'38.04.01'!Q16+'38.04.01'!AD16+'35.03.01'!R16</f>
        <v>0</v>
      </c>
      <c r="E47" s="4"/>
      <c r="F47" s="4">
        <f t="shared" si="6"/>
        <v>402</v>
      </c>
      <c r="G47" s="4"/>
      <c r="H47" s="7">
        <f>F47/E34</f>
        <v>4.8433734939759034</v>
      </c>
      <c r="I47" s="7"/>
      <c r="J47" s="7"/>
      <c r="Q47" s="4">
        <v>10</v>
      </c>
      <c r="R47" s="4">
        <v>59</v>
      </c>
      <c r="S47" s="4">
        <v>18</v>
      </c>
      <c r="T47" s="4"/>
      <c r="U47" s="4"/>
      <c r="V47" s="4">
        <f t="shared" si="7"/>
        <v>367</v>
      </c>
      <c r="W47" s="4"/>
      <c r="X47" s="7">
        <f>V47/U34</f>
        <v>4.7662337662337659</v>
      </c>
      <c r="Y47" s="7"/>
      <c r="Z47" s="7"/>
    </row>
    <row r="48" spans="1:26" x14ac:dyDescent="0.25">
      <c r="A48" s="4">
        <v>11</v>
      </c>
      <c r="B48" s="4">
        <f>'38.04.01'!B17+'38.04.01'!O17+'38.04.01'!AB17+'35.03.01'!P17</f>
        <v>40</v>
      </c>
      <c r="C48" s="4">
        <f>'38.04.01'!C17+'38.04.01'!P17+'38.04.01'!AC17+'35.03.01'!Q17</f>
        <v>43</v>
      </c>
      <c r="D48" s="4">
        <f>'38.04.01'!D17+'38.04.01'!Q17+'38.04.01'!AD17+'35.03.01'!R17</f>
        <v>0</v>
      </c>
      <c r="E48" s="4"/>
      <c r="F48" s="4">
        <f t="shared" si="6"/>
        <v>372</v>
      </c>
      <c r="G48" s="4"/>
      <c r="H48" s="7">
        <f>F48/E34</f>
        <v>4.4819277108433733</v>
      </c>
      <c r="I48" s="7"/>
      <c r="J48" s="7"/>
      <c r="Q48" s="4">
        <v>11</v>
      </c>
      <c r="R48" s="4">
        <v>56</v>
      </c>
      <c r="S48" s="4">
        <v>21</v>
      </c>
      <c r="T48" s="4"/>
      <c r="U48" s="4"/>
      <c r="V48" s="4">
        <f t="shared" si="7"/>
        <v>364</v>
      </c>
      <c r="W48" s="4"/>
      <c r="X48" s="7">
        <f>V48/U34</f>
        <v>4.7272727272727275</v>
      </c>
      <c r="Y48" s="7"/>
      <c r="Z48" s="7"/>
    </row>
    <row r="49" spans="1:26" x14ac:dyDescent="0.25">
      <c r="A49" s="4">
        <v>12</v>
      </c>
      <c r="B49" s="4">
        <f>'38.04.01'!B18+'38.04.01'!O18+'38.04.01'!AB18+'35.03.01'!P18</f>
        <v>36</v>
      </c>
      <c r="C49" s="4">
        <f>'38.04.01'!C18+'38.04.01'!P18+'38.04.01'!AC18+'35.03.01'!Q18</f>
        <v>47</v>
      </c>
      <c r="D49" s="4">
        <f>'38.04.01'!D18+'38.04.01'!Q18+'38.04.01'!AD18+'35.03.01'!R18</f>
        <v>0</v>
      </c>
      <c r="E49" s="4"/>
      <c r="F49" s="4">
        <f t="shared" si="6"/>
        <v>368</v>
      </c>
      <c r="G49" s="4"/>
      <c r="H49" s="7">
        <f>F49/E34</f>
        <v>4.4337349397590362</v>
      </c>
      <c r="I49" s="7"/>
      <c r="J49" s="7"/>
      <c r="Q49" s="4">
        <v>12</v>
      </c>
      <c r="R49" s="4">
        <v>58</v>
      </c>
      <c r="S49" s="4">
        <v>19</v>
      </c>
      <c r="T49" s="4"/>
      <c r="U49" s="4"/>
      <c r="V49" s="4">
        <f t="shared" si="7"/>
        <v>366</v>
      </c>
      <c r="W49" s="4"/>
      <c r="X49" s="7">
        <f>V49/U34</f>
        <v>4.7532467532467528</v>
      </c>
      <c r="Y49" s="7"/>
      <c r="Z49" s="7"/>
    </row>
    <row r="50" spans="1:26" x14ac:dyDescent="0.25">
      <c r="A50" s="4">
        <v>13</v>
      </c>
      <c r="B50" s="4">
        <f>'38.04.01'!B19+'38.04.01'!O19+'38.04.01'!AB19+'35.03.01'!P19</f>
        <v>45</v>
      </c>
      <c r="C50" s="4">
        <f>'38.04.01'!C19+'38.04.01'!P19+'38.04.01'!AC19+'35.03.01'!Q19</f>
        <v>38</v>
      </c>
      <c r="D50" s="4">
        <f>'38.04.01'!D19+'38.04.01'!Q19+'38.04.01'!AD19+'35.03.01'!R19</f>
        <v>0</v>
      </c>
      <c r="E50" s="4"/>
      <c r="F50" s="4">
        <f t="shared" si="6"/>
        <v>377</v>
      </c>
      <c r="G50" s="4"/>
      <c r="H50" s="7">
        <f>F50/E34</f>
        <v>4.5421686746987948</v>
      </c>
      <c r="I50" s="7"/>
      <c r="J50" s="7"/>
      <c r="Q50" s="4">
        <v>13</v>
      </c>
      <c r="R50" s="4">
        <v>51</v>
      </c>
      <c r="S50" s="4">
        <v>26</v>
      </c>
      <c r="T50" s="4"/>
      <c r="U50" s="4"/>
      <c r="V50" s="4">
        <f t="shared" si="7"/>
        <v>359</v>
      </c>
      <c r="W50" s="4"/>
      <c r="X50" s="7">
        <f>V50/U34</f>
        <v>4.662337662337662</v>
      </c>
      <c r="Y50" s="7"/>
      <c r="Z50" s="7"/>
    </row>
    <row r="51" spans="1:26" x14ac:dyDescent="0.25">
      <c r="A51" s="4" t="s">
        <v>75</v>
      </c>
      <c r="B51" s="4">
        <f>'38.04.01'!B20+'38.04.01'!O20+'38.04.01'!AB20+'35.03.01'!P20</f>
        <v>0</v>
      </c>
      <c r="C51" s="4">
        <f>'38.04.01'!C20+'38.04.01'!P20+'38.04.01'!AC20+'35.03.01'!Q20</f>
        <v>0</v>
      </c>
      <c r="D51" s="4">
        <f>'38.04.01'!D20+'38.04.01'!Q20+'38.04.01'!AD20+'35.03.01'!R20</f>
        <v>0</v>
      </c>
      <c r="E51" s="4"/>
      <c r="F51" s="4"/>
      <c r="G51" s="4" t="s">
        <v>76</v>
      </c>
      <c r="H51" s="7">
        <f>SUM(H45:H50)</f>
        <v>27.795180722891565</v>
      </c>
      <c r="I51" s="7"/>
      <c r="J51" s="7">
        <f>H51/30*100</f>
        <v>92.650602409638552</v>
      </c>
      <c r="Q51" s="4" t="s">
        <v>75</v>
      </c>
      <c r="R51" s="4"/>
      <c r="S51" s="4"/>
      <c r="T51" s="4"/>
      <c r="U51" s="4"/>
      <c r="V51" s="4"/>
      <c r="W51" s="4" t="s">
        <v>76</v>
      </c>
      <c r="X51" s="7">
        <f>SUM(X45:X50)</f>
        <v>28.220779220779221</v>
      </c>
      <c r="Y51" s="7"/>
      <c r="Z51" s="7">
        <f>X51/30*100</f>
        <v>94.069264069264065</v>
      </c>
    </row>
    <row r="52" spans="1:26" x14ac:dyDescent="0.25">
      <c r="A52" s="4">
        <v>14</v>
      </c>
      <c r="B52" s="4">
        <f>'38.04.01'!B21+'38.04.01'!O21+'38.04.01'!AB21+'35.03.01'!P21</f>
        <v>58</v>
      </c>
      <c r="C52" s="4">
        <f>'38.04.01'!C21+'38.04.01'!P21+'38.04.01'!AC21+'35.03.01'!Q21</f>
        <v>25</v>
      </c>
      <c r="D52" s="4">
        <f>'38.04.01'!D21+'38.04.01'!Q21+'38.04.01'!AD21+'35.03.01'!R21</f>
        <v>0</v>
      </c>
      <c r="E52" s="4"/>
      <c r="F52" s="4">
        <f>B52*5+C52*4+D52*3</f>
        <v>390</v>
      </c>
      <c r="G52" s="4"/>
      <c r="H52" s="7">
        <f>F52/E34</f>
        <v>4.6987951807228914</v>
      </c>
      <c r="I52" s="7"/>
      <c r="J52" s="7"/>
      <c r="Q52" s="4">
        <v>14</v>
      </c>
      <c r="R52" s="4">
        <v>60</v>
      </c>
      <c r="S52" s="4">
        <v>17</v>
      </c>
      <c r="T52" s="4"/>
      <c r="U52" s="4"/>
      <c r="V52" s="4">
        <f>R52*5+S52*4+T52*3</f>
        <v>368</v>
      </c>
      <c r="W52" s="4"/>
      <c r="X52" s="7">
        <f>V52/U34</f>
        <v>4.779220779220779</v>
      </c>
      <c r="Y52" s="7"/>
      <c r="Z52" s="7"/>
    </row>
    <row r="53" spans="1:26" x14ac:dyDescent="0.25">
      <c r="A53" s="4">
        <v>15</v>
      </c>
      <c r="B53" s="4">
        <f>'38.04.01'!B22+'38.04.01'!O22+'38.04.01'!AB22+'35.03.01'!P22</f>
        <v>65</v>
      </c>
      <c r="C53" s="4">
        <f>'38.04.01'!C22+'38.04.01'!P22+'38.04.01'!AC22+'35.03.01'!Q22</f>
        <v>18</v>
      </c>
      <c r="D53" s="4">
        <f>'38.04.01'!D22+'38.04.01'!Q22+'38.04.01'!AD22+'35.03.01'!R22</f>
        <v>0</v>
      </c>
      <c r="E53" s="4"/>
      <c r="F53" s="4">
        <f>B53*5+C53*4+D53*3</f>
        <v>397</v>
      </c>
      <c r="G53" s="4"/>
      <c r="H53" s="7">
        <f>F53/E34</f>
        <v>4.7831325301204819</v>
      </c>
      <c r="I53" s="7"/>
      <c r="J53" s="7"/>
      <c r="Q53" s="4">
        <v>15</v>
      </c>
      <c r="R53" s="4">
        <v>55</v>
      </c>
      <c r="S53" s="4">
        <v>22</v>
      </c>
      <c r="T53" s="4"/>
      <c r="U53" s="4"/>
      <c r="V53" s="4">
        <f>R53*5+S53*4+T53*3</f>
        <v>363</v>
      </c>
      <c r="W53" s="4"/>
      <c r="X53" s="7">
        <f>V53/U34</f>
        <v>4.7142857142857144</v>
      </c>
      <c r="Y53" s="7"/>
      <c r="Z53" s="7"/>
    </row>
    <row r="54" spans="1:26" x14ac:dyDescent="0.25">
      <c r="A54" s="4">
        <v>16</v>
      </c>
      <c r="B54" s="4">
        <f>'38.04.01'!B23+'38.04.01'!O23+'38.04.01'!AB23+'35.03.01'!P23</f>
        <v>49</v>
      </c>
      <c r="C54" s="4">
        <f>'38.04.01'!C23+'38.04.01'!P23+'38.04.01'!AC23+'35.03.01'!Q23</f>
        <v>34</v>
      </c>
      <c r="D54" s="4">
        <f>'38.04.01'!D23+'38.04.01'!Q23+'38.04.01'!AD23+'35.03.01'!R23</f>
        <v>0</v>
      </c>
      <c r="E54" s="4"/>
      <c r="F54" s="4">
        <f>B54*5+C54*4+D54*3</f>
        <v>381</v>
      </c>
      <c r="G54" s="4"/>
      <c r="H54" s="7">
        <f>F54/E34</f>
        <v>4.5903614457831328</v>
      </c>
      <c r="I54" s="7"/>
      <c r="J54" s="7"/>
      <c r="Q54" s="4">
        <v>16</v>
      </c>
      <c r="R54" s="4">
        <v>55</v>
      </c>
      <c r="S54" s="4">
        <v>22</v>
      </c>
      <c r="T54" s="4"/>
      <c r="U54" s="4"/>
      <c r="V54" s="4">
        <f>R54*5+S54*4+T54*3</f>
        <v>363</v>
      </c>
      <c r="W54" s="4"/>
      <c r="X54" s="7">
        <f>V54/U34</f>
        <v>4.7142857142857144</v>
      </c>
      <c r="Y54" s="7"/>
      <c r="Z54" s="7"/>
    </row>
    <row r="55" spans="1:26" x14ac:dyDescent="0.25">
      <c r="A55" s="4" t="s">
        <v>75</v>
      </c>
      <c r="B55" s="4">
        <f>'38.04.01'!B24+'38.04.01'!O24+'38.04.01'!AB24+'35.03.01'!P24</f>
        <v>0</v>
      </c>
      <c r="C55" s="4">
        <f>'38.04.01'!C24+'38.04.01'!P24+'38.04.01'!AC24+'35.03.01'!Q24</f>
        <v>0</v>
      </c>
      <c r="D55" s="4">
        <f>'38.04.01'!D24+'38.04.01'!Q24+'38.04.01'!AD24+'35.03.01'!R24</f>
        <v>0</v>
      </c>
      <c r="E55" s="4"/>
      <c r="F55" s="4"/>
      <c r="G55" s="4" t="s">
        <v>76</v>
      </c>
      <c r="H55" s="7">
        <f>SUM(H52:H54)</f>
        <v>14.072289156626505</v>
      </c>
      <c r="I55" s="7"/>
      <c r="J55" s="7">
        <f>H55/15*100</f>
        <v>93.815261044176708</v>
      </c>
      <c r="Q55" s="4" t="s">
        <v>75</v>
      </c>
      <c r="R55" s="4"/>
      <c r="S55" s="4"/>
      <c r="T55" s="4"/>
      <c r="U55" s="4"/>
      <c r="V55" s="4"/>
      <c r="W55" s="4" t="s">
        <v>76</v>
      </c>
      <c r="X55" s="7">
        <f>SUM(X52:X54)</f>
        <v>14.20779220779221</v>
      </c>
      <c r="Y55" s="7"/>
      <c r="Z55" s="7">
        <f>X55/15*100</f>
        <v>94.718614718614731</v>
      </c>
    </row>
    <row r="56" spans="1:26" x14ac:dyDescent="0.25">
      <c r="A56" s="4">
        <v>17</v>
      </c>
      <c r="B56" s="4">
        <f>'38.04.01'!B25+'38.04.01'!O25+'38.04.01'!AB25+'35.03.01'!P25</f>
        <v>55</v>
      </c>
      <c r="C56" s="4">
        <f>'38.04.01'!C25+'38.04.01'!P25+'38.04.01'!AC25+'35.03.01'!Q25</f>
        <v>28</v>
      </c>
      <c r="D56" s="4">
        <f>'38.04.01'!D25+'38.04.01'!Q25+'38.04.01'!AD25+'35.03.01'!R25</f>
        <v>0</v>
      </c>
      <c r="E56" s="4"/>
      <c r="F56" s="4">
        <f>B56*5+C56*4+D56*3</f>
        <v>387</v>
      </c>
      <c r="G56" s="4"/>
      <c r="H56" s="7">
        <f>F56/E34</f>
        <v>4.6626506024096388</v>
      </c>
      <c r="I56" s="7"/>
      <c r="J56" s="7"/>
      <c r="Q56" s="4">
        <v>17</v>
      </c>
      <c r="R56" s="4">
        <v>67</v>
      </c>
      <c r="S56" s="4">
        <v>10</v>
      </c>
      <c r="T56" s="4"/>
      <c r="U56" s="4"/>
      <c r="V56" s="4">
        <f>R56*5+S56*4+T56*3</f>
        <v>375</v>
      </c>
      <c r="W56" s="4"/>
      <c r="X56" s="7">
        <f>V56/U34</f>
        <v>4.8701298701298699</v>
      </c>
      <c r="Y56" s="7"/>
      <c r="Z56" s="7"/>
    </row>
    <row r="57" spans="1:26" x14ac:dyDescent="0.25">
      <c r="A57" s="4">
        <v>18</v>
      </c>
      <c r="B57" s="4">
        <f>'38.04.01'!B26+'38.04.01'!O26+'38.04.01'!AB26+'35.03.01'!P26</f>
        <v>54</v>
      </c>
      <c r="C57" s="4">
        <f>'38.04.01'!C26+'38.04.01'!P26+'38.04.01'!AC26+'35.03.01'!Q26</f>
        <v>29</v>
      </c>
      <c r="D57" s="4">
        <f>'38.04.01'!D26+'38.04.01'!Q26+'38.04.01'!AD26+'35.03.01'!R26</f>
        <v>0</v>
      </c>
      <c r="E57" s="4"/>
      <c r="F57" s="4">
        <f>B57*5+C57*4+D57*3</f>
        <v>386</v>
      </c>
      <c r="G57" s="4"/>
      <c r="H57" s="7">
        <f>F57/E34</f>
        <v>4.6506024096385543</v>
      </c>
      <c r="I57" s="7"/>
      <c r="J57" s="7"/>
      <c r="Q57" s="4">
        <v>18</v>
      </c>
      <c r="R57" s="4">
        <v>58</v>
      </c>
      <c r="S57" s="4">
        <v>19</v>
      </c>
      <c r="T57" s="4"/>
      <c r="U57" s="4"/>
      <c r="V57" s="4">
        <f>R57*5+S57*4+T57*3</f>
        <v>366</v>
      </c>
      <c r="W57" s="4"/>
      <c r="X57" s="7">
        <f>V57/U34</f>
        <v>4.7532467532467528</v>
      </c>
      <c r="Y57" s="7"/>
      <c r="Z57" s="7"/>
    </row>
    <row r="58" spans="1:26" x14ac:dyDescent="0.25">
      <c r="A58" s="4">
        <v>19</v>
      </c>
      <c r="B58" s="4">
        <f>'38.04.01'!B27+'38.04.01'!O27+'38.04.01'!AB27+'35.03.01'!P27</f>
        <v>63</v>
      </c>
      <c r="C58" s="4">
        <f>'38.04.01'!C27+'38.04.01'!P27+'38.04.01'!AC27+'35.03.01'!Q27</f>
        <v>20</v>
      </c>
      <c r="D58" s="4">
        <f>'38.04.01'!D27+'38.04.01'!Q27+'38.04.01'!AD27+'35.03.01'!R27</f>
        <v>0</v>
      </c>
      <c r="E58" s="4"/>
      <c r="F58" s="4">
        <f>B58*5+C58*4+D58*3</f>
        <v>395</v>
      </c>
      <c r="G58" s="4"/>
      <c r="H58" s="7">
        <f>F58/E34</f>
        <v>4.7590361445783129</v>
      </c>
      <c r="I58" s="7"/>
      <c r="J58" s="7"/>
      <c r="Q58" s="4">
        <v>19</v>
      </c>
      <c r="R58" s="4">
        <v>56</v>
      </c>
      <c r="S58" s="4">
        <v>20</v>
      </c>
      <c r="T58" s="4">
        <v>1</v>
      </c>
      <c r="U58" s="4"/>
      <c r="V58" s="4">
        <f>R58*5+S58*4+T58*3</f>
        <v>363</v>
      </c>
      <c r="W58" s="4"/>
      <c r="X58" s="7">
        <f>V58/U34</f>
        <v>4.7142857142857144</v>
      </c>
      <c r="Y58" s="7"/>
      <c r="Z58" s="7"/>
    </row>
    <row r="59" spans="1:26" x14ac:dyDescent="0.25">
      <c r="A59" s="4">
        <v>20</v>
      </c>
      <c r="B59" s="4">
        <f>'38.04.01'!B28+'38.04.01'!O28+'38.04.01'!AB28+'35.03.01'!P28</f>
        <v>56</v>
      </c>
      <c r="C59" s="4">
        <f>'38.04.01'!C28+'38.04.01'!P28+'38.04.01'!AC28+'35.03.01'!Q28</f>
        <v>27</v>
      </c>
      <c r="D59" s="4">
        <f>'38.04.01'!D28+'38.04.01'!Q28+'38.04.01'!AD28+'35.03.01'!R28</f>
        <v>0</v>
      </c>
      <c r="E59" s="4"/>
      <c r="F59" s="4">
        <f>B59*5+C59*4+D59*3</f>
        <v>388</v>
      </c>
      <c r="G59" s="4"/>
      <c r="H59" s="7">
        <f>F59/E34</f>
        <v>4.6746987951807233</v>
      </c>
      <c r="I59" s="7"/>
      <c r="J59" s="7"/>
      <c r="Q59" s="4">
        <v>20</v>
      </c>
      <c r="R59" s="4">
        <v>64</v>
      </c>
      <c r="S59" s="4">
        <v>13</v>
      </c>
      <c r="T59" s="4"/>
      <c r="U59" s="4"/>
      <c r="V59" s="4">
        <f>R59*5+S59*4+T59*3</f>
        <v>372</v>
      </c>
      <c r="W59" s="4"/>
      <c r="X59" s="7">
        <f>V59/U34</f>
        <v>4.8311688311688314</v>
      </c>
      <c r="Y59" s="7"/>
      <c r="Z59" s="7"/>
    </row>
    <row r="60" spans="1:26" x14ac:dyDescent="0.25">
      <c r="A60" s="4">
        <v>21</v>
      </c>
      <c r="B60" s="4">
        <f>'38.04.01'!B29+'38.04.01'!O29+'38.04.01'!AB29+'35.03.01'!P29</f>
        <v>64</v>
      </c>
      <c r="C60" s="4">
        <f>'38.04.01'!C29+'38.04.01'!P29+'38.04.01'!AC29+'35.03.01'!Q29</f>
        <v>19</v>
      </c>
      <c r="D60" s="4">
        <f>'38.04.01'!D29+'38.04.01'!Q29+'38.04.01'!AD29+'35.03.01'!R29</f>
        <v>0</v>
      </c>
      <c r="E60" s="4"/>
      <c r="F60" s="4">
        <f>B60*5+C60*4+D60*3</f>
        <v>396</v>
      </c>
      <c r="G60" s="4"/>
      <c r="H60" s="7">
        <f>F60/E34</f>
        <v>4.7710843373493974</v>
      </c>
      <c r="I60" s="7"/>
      <c r="J60" s="7"/>
      <c r="Q60" s="4">
        <v>21</v>
      </c>
      <c r="R60" s="4">
        <v>55</v>
      </c>
      <c r="S60" s="4">
        <v>22</v>
      </c>
      <c r="T60" s="4"/>
      <c r="U60" s="4"/>
      <c r="V60" s="4">
        <f>R60*5+S60*4+T60*3</f>
        <v>363</v>
      </c>
      <c r="W60" s="4"/>
      <c r="X60" s="7">
        <f>V60/U34</f>
        <v>4.7142857142857144</v>
      </c>
      <c r="Y60" s="7"/>
      <c r="Z60" s="7"/>
    </row>
    <row r="61" spans="1:26" x14ac:dyDescent="0.25">
      <c r="A61" s="4" t="s">
        <v>75</v>
      </c>
      <c r="B61" s="4"/>
      <c r="C61" s="4"/>
      <c r="D61" s="4"/>
      <c r="E61" s="4"/>
      <c r="F61" s="4"/>
      <c r="G61" s="4" t="s">
        <v>76</v>
      </c>
      <c r="H61" s="7">
        <f>SUM(H56:H60)</f>
        <v>23.518072289156628</v>
      </c>
      <c r="I61" s="7"/>
      <c r="J61" s="7">
        <f>H61/25*100</f>
        <v>94.07228915662651</v>
      </c>
      <c r="Q61" s="4" t="s">
        <v>75</v>
      </c>
      <c r="R61" s="4"/>
      <c r="S61" s="4"/>
      <c r="T61" s="4"/>
      <c r="U61" s="4"/>
      <c r="V61" s="4"/>
      <c r="W61" s="4" t="s">
        <v>76</v>
      </c>
      <c r="X61" s="7">
        <f>SUM(X56:X60)</f>
        <v>23.883116883116884</v>
      </c>
      <c r="Y61" s="7"/>
      <c r="Z61" s="7">
        <f>X61/25*100</f>
        <v>95.532467532467535</v>
      </c>
    </row>
  </sheetData>
  <mergeCells count="15">
    <mergeCell ref="AH8:AK8"/>
    <mergeCell ref="AD9:AG9"/>
    <mergeCell ref="AH9:AK9"/>
    <mergeCell ref="AD4:AL4"/>
    <mergeCell ref="AD5:AG5"/>
    <mergeCell ref="AH5:AK5"/>
    <mergeCell ref="AD6:AG6"/>
    <mergeCell ref="AH6:AK6"/>
    <mergeCell ref="AD7:AG7"/>
    <mergeCell ref="AH7:AK7"/>
    <mergeCell ref="C1:I1"/>
    <mergeCell ref="R1:Y1"/>
    <mergeCell ref="C32:I32"/>
    <mergeCell ref="R32:Y32"/>
    <mergeCell ref="AD8:A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Лист1</vt:lpstr>
      <vt:lpstr>06.03.01</vt:lpstr>
      <vt:lpstr>21.03.02</vt:lpstr>
      <vt:lpstr>23.03.03</vt:lpstr>
      <vt:lpstr>35.03.01</vt:lpstr>
      <vt:lpstr>35.03.04</vt:lpstr>
      <vt:lpstr>35.03.05</vt:lpstr>
      <vt:lpstr>35.03.06</vt:lpstr>
      <vt:lpstr>35.03.07</vt:lpstr>
      <vt:lpstr>36.03.02</vt:lpstr>
      <vt:lpstr>36.05.01</vt:lpstr>
      <vt:lpstr>38.03.01</vt:lpstr>
      <vt:lpstr>38.03.04</vt:lpstr>
      <vt:lpstr>44.03.04</vt:lpstr>
      <vt:lpstr>21.04.02</vt:lpstr>
      <vt:lpstr>35.04.04</vt:lpstr>
      <vt:lpstr>35.04.06</vt:lpstr>
      <vt:lpstr>36.04.02</vt:lpstr>
      <vt:lpstr>38.04.01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2023-11-03T12:36:29Z</dcterms:modified>
</cp:coreProperties>
</file>